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0" yWindow="1695" windowWidth="4710" windowHeight="7020" tabRatio="590" firstSheet="2" activeTab="2"/>
  </bookViews>
  <sheets>
    <sheet name="Sheet1" sheetId="1" state="hidden" r:id="rId1"/>
    <sheet name="Fisher直接確率検定" sheetId="2" state="hidden" r:id="rId2"/>
    <sheet name="オッズ・リスク計算" sheetId="3" r:id="rId3"/>
    <sheet name="フォレストプロット" sheetId="4" r:id="rId4"/>
    <sheet name="フォレスト多要因" sheetId="5" r:id="rId5"/>
  </sheets>
  <definedNames/>
  <calcPr fullCalcOnLoad="1"/>
</workbook>
</file>

<file path=xl/sharedStrings.xml><?xml version="1.0" encoding="utf-8"?>
<sst xmlns="http://schemas.openxmlformats.org/spreadsheetml/2006/main" count="118" uniqueCount="86">
  <si>
    <t>危険因子あり</t>
  </si>
  <si>
    <t>危険因子なし</t>
  </si>
  <si>
    <t>リスク比</t>
  </si>
  <si>
    <t>相対リスク　　　Relative Risk (RR)</t>
  </si>
  <si>
    <t>相対リスクの図</t>
  </si>
  <si>
    <t>Graphical Display : OR, RR by linear scale</t>
  </si>
  <si>
    <t>Min</t>
  </si>
  <si>
    <t>RRの値</t>
  </si>
  <si>
    <t>95% 信頼区間</t>
  </si>
  <si>
    <t>95% CI</t>
  </si>
  <si>
    <t>Relative Risk</t>
  </si>
  <si>
    <t>要因</t>
  </si>
  <si>
    <t>RR</t>
  </si>
  <si>
    <t>Lower limit</t>
  </si>
  <si>
    <t>Upper limit</t>
  </si>
  <si>
    <t>width low</t>
  </si>
  <si>
    <t>width upper</t>
  </si>
  <si>
    <t>作用あり</t>
  </si>
  <si>
    <t>作用なし</t>
  </si>
  <si>
    <t>RR ＝</t>
  </si>
  <si>
    <t>95%信頼限界＝</t>
  </si>
  <si>
    <t>リスク　（%）</t>
  </si>
  <si>
    <t>リスク低下（%）</t>
  </si>
  <si>
    <t>NNT</t>
  </si>
  <si>
    <t>オッズ比の図</t>
  </si>
  <si>
    <t>オッズ比</t>
  </si>
  <si>
    <t>オッズ比　Odds Ratio (OR)</t>
  </si>
  <si>
    <t>95% CI</t>
  </si>
  <si>
    <t>ORの値</t>
  </si>
  <si>
    <t>OR</t>
  </si>
  <si>
    <t>Odds Ratio</t>
  </si>
  <si>
    <t>オッズ比＝</t>
  </si>
  <si>
    <t>理論値</t>
  </si>
  <si>
    <t>作用あり</t>
  </si>
  <si>
    <t>作用なし</t>
  </si>
  <si>
    <t>要因あり</t>
  </si>
  <si>
    <t>要因なし</t>
  </si>
  <si>
    <t>（フィッシャー直接確率検定）</t>
  </si>
  <si>
    <t>OR</t>
  </si>
  <si>
    <t>male</t>
  </si>
  <si>
    <t>Graphical Display : OR, RR by linear scale</t>
  </si>
  <si>
    <t>Min</t>
  </si>
  <si>
    <t>フォレスト　プロット（forest plot）</t>
  </si>
  <si>
    <t>95% CI</t>
  </si>
  <si>
    <t>Items</t>
  </si>
  <si>
    <t>Lower limit</t>
  </si>
  <si>
    <t>Upper limit</t>
  </si>
  <si>
    <t>width low</t>
  </si>
  <si>
    <t>width upper</t>
  </si>
  <si>
    <t>P values</t>
  </si>
  <si>
    <t>95% CI</t>
  </si>
  <si>
    <t>upper</t>
  </si>
  <si>
    <t>lower</t>
  </si>
  <si>
    <t>P values</t>
  </si>
  <si>
    <t>OR</t>
  </si>
  <si>
    <t>結果書き込み用の表＝＞完成すれば「フォレストプロット」ワークシートへ</t>
  </si>
  <si>
    <r>
      <t>χ</t>
    </r>
    <r>
      <rPr>
        <b/>
        <vertAlign val="superscript"/>
        <sz val="10"/>
        <color indexed="10"/>
        <rFont val="ＭＳ 明朝"/>
        <family val="1"/>
      </rPr>
      <t>2</t>
    </r>
    <r>
      <rPr>
        <b/>
        <sz val="10"/>
        <color indexed="10"/>
        <rFont val="ＭＳ 明朝"/>
        <family val="1"/>
      </rPr>
      <t xml:space="preserve">-test </t>
    </r>
    <r>
      <rPr>
        <b/>
        <sz val="10"/>
        <color indexed="10"/>
        <rFont val="ＭＳ ゴシック"/>
        <family val="3"/>
      </rPr>
      <t>結果</t>
    </r>
  </si>
  <si>
    <t>Fisher's exact probability test</t>
  </si>
  <si>
    <r>
      <t>Fisher's exact probability test (</t>
    </r>
    <r>
      <rPr>
        <sz val="18"/>
        <rFont val="ＭＳ ゴシック"/>
        <family val="3"/>
      </rPr>
      <t>フィッシャーの直接確率</t>
    </r>
    <r>
      <rPr>
        <sz val="18"/>
        <rFont val="Arial"/>
        <family val="2"/>
      </rPr>
      <t>)</t>
    </r>
  </si>
  <si>
    <t>p</t>
  </si>
  <si>
    <t>95% CI</t>
  </si>
  <si>
    <t>Items</t>
  </si>
  <si>
    <t>OR</t>
  </si>
  <si>
    <t>Lower limit</t>
  </si>
  <si>
    <t>Upper limit</t>
  </si>
  <si>
    <t>width low</t>
  </si>
  <si>
    <t>width upper</t>
  </si>
  <si>
    <t>P</t>
  </si>
  <si>
    <t>フォレスト　プロット（多要因）</t>
  </si>
  <si>
    <t>lower limit</t>
  </si>
  <si>
    <t>upper limit</t>
  </si>
  <si>
    <t>Odds ratio</t>
  </si>
  <si>
    <t>lower limit</t>
  </si>
  <si>
    <t>upper limit</t>
  </si>
  <si>
    <t>P 値</t>
  </si>
  <si>
    <t>リスク</t>
  </si>
  <si>
    <t>オッズ</t>
  </si>
  <si>
    <t>対策後</t>
  </si>
  <si>
    <t>対策前</t>
  </si>
  <si>
    <t>便秘あり</t>
  </si>
  <si>
    <t>便秘なし</t>
  </si>
  <si>
    <t>全体</t>
  </si>
  <si>
    <t>緩下剤予防投与なし</t>
  </si>
  <si>
    <t>緩下剤予防投与あり</t>
  </si>
  <si>
    <t>効果あり</t>
  </si>
  <si>
    <t>効果なし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</si>
</sst>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0000"/>
    <numFmt numFmtId="181" formatCode="0.0"/>
    <numFmt numFmtId="182" formatCode="0.00000000"/>
    <numFmt numFmtId="183" formatCode="0.0000000"/>
    <numFmt numFmtId="184" formatCode="0.000000"/>
    <numFmt numFmtId="185" formatCode="0.0000"/>
    <numFmt numFmtId="186" formatCode="0.0_);[Red]\(0.0\)"/>
    <numFmt numFmtId="187" formatCode="0.000_);[Red]\(0.000\)"/>
    <numFmt numFmtId="188" formatCode="0.00000000000000_);[Red]\(0.00000000000000\)"/>
    <numFmt numFmtId="189" formatCode="0.0000000000000_);[Red]\(0.0000000000000\)"/>
    <numFmt numFmtId="190" formatCode="0.000000000000_);[Red]\(0.000000000000\)"/>
    <numFmt numFmtId="191" formatCode="0.00000000000_);[Red]\(0.00000000000\)"/>
    <numFmt numFmtId="192" formatCode="0.0000000000_);[Red]\(0.0000000000\)"/>
    <numFmt numFmtId="193" formatCode="0.000000000_);[Red]\(0.000000000\)"/>
    <numFmt numFmtId="194" formatCode="0.00000000_);[Red]\(0.00000000\)"/>
    <numFmt numFmtId="195" formatCode="0.0000000_);[Red]\(0.0000000\)"/>
    <numFmt numFmtId="196" formatCode="0.000000_);[Red]\(0.000000\)"/>
    <numFmt numFmtId="197" formatCode="0.00000_);[Red]\(0.00000\)"/>
    <numFmt numFmtId="198" formatCode="0.0000_);[Red]\(0.0000\)"/>
  </numFmts>
  <fonts count="63">
    <font>
      <sz val="10"/>
      <name val="Osaka"/>
      <family val="3"/>
    </font>
    <font>
      <b/>
      <sz val="10"/>
      <name val="Osaka"/>
      <family val="3"/>
    </font>
    <font>
      <i/>
      <sz val="10"/>
      <name val="Osaka"/>
      <family val="3"/>
    </font>
    <font>
      <b/>
      <i/>
      <sz val="10"/>
      <name val="Osaka"/>
      <family val="3"/>
    </font>
    <font>
      <sz val="6"/>
      <name val="Osaka"/>
      <family val="3"/>
    </font>
    <font>
      <sz val="12"/>
      <name val="Osaka"/>
      <family val="1"/>
    </font>
    <font>
      <u val="single"/>
      <sz val="10"/>
      <color indexed="12"/>
      <name val="Osaka"/>
      <family val="3"/>
    </font>
    <font>
      <u val="single"/>
      <sz val="10"/>
      <color indexed="36"/>
      <name val="Osaka"/>
      <family val="3"/>
    </font>
    <font>
      <b/>
      <sz val="11"/>
      <color indexed="10"/>
      <name val="ＭＳ Ｐゴシック"/>
      <family val="3"/>
    </font>
    <font>
      <b/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12"/>
      <name val="ＭＳ Ｐゴシック"/>
      <family val="3"/>
    </font>
    <font>
      <sz val="11"/>
      <name val="ＭＳ Ｐゴシック"/>
      <family val="0"/>
    </font>
    <font>
      <sz val="5"/>
      <name val="ＭＳ Ｐゴシック"/>
      <family val="3"/>
    </font>
    <font>
      <b/>
      <sz val="11"/>
      <name val="Arial"/>
      <family val="2"/>
    </font>
    <font>
      <sz val="8"/>
      <name val="ＭＳ Ｐゴシック"/>
      <family val="3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10"/>
      <name val="ＭＳ Ｐゴシック"/>
      <family val="3"/>
    </font>
    <font>
      <sz val="6"/>
      <name val="ＭＳ Ｐゴシック"/>
      <family val="3"/>
    </font>
    <font>
      <b/>
      <sz val="14"/>
      <color indexed="10"/>
      <name val="ＭＳ Ｐゴシック"/>
      <family val="3"/>
    </font>
    <font>
      <sz val="14"/>
      <name val="ＭＳ Ｐゴシック"/>
      <family val="3"/>
    </font>
    <font>
      <b/>
      <sz val="12"/>
      <color indexed="18"/>
      <name val="ＭＳ Ｐゴシック"/>
      <family val="3"/>
    </font>
    <font>
      <b/>
      <sz val="11"/>
      <name val="ＭＳ Ｐゴシック"/>
      <family val="0"/>
    </font>
    <font>
      <b/>
      <sz val="11"/>
      <color indexed="12"/>
      <name val="ＭＳ Ｐゴシック"/>
      <family val="3"/>
    </font>
    <font>
      <b/>
      <sz val="12"/>
      <color indexed="10"/>
      <name val="Arial"/>
      <family val="2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Arial"/>
      <family val="2"/>
    </font>
    <font>
      <sz val="12"/>
      <name val="Arial"/>
      <family val="2"/>
    </font>
    <font>
      <sz val="11"/>
      <name val="ＭＳ ゴシック"/>
      <family val="3"/>
    </font>
    <font>
      <sz val="12"/>
      <name val="ＭＳ Ｐゴシック"/>
      <family val="3"/>
    </font>
    <font>
      <b/>
      <sz val="10"/>
      <color indexed="10"/>
      <name val="Arial"/>
      <family val="2"/>
    </font>
    <font>
      <b/>
      <sz val="10.25"/>
      <name val="Arial"/>
      <family val="2"/>
    </font>
    <font>
      <b/>
      <sz val="9.5"/>
      <name val="Arial"/>
      <family val="2"/>
    </font>
    <font>
      <b/>
      <sz val="11"/>
      <color indexed="8"/>
      <name val="ＭＳ Ｐゴシック"/>
      <family val="3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12"/>
      <name val="ＭＳ ゴシック"/>
      <family val="3"/>
    </font>
    <font>
      <b/>
      <sz val="10"/>
      <color indexed="60"/>
      <name val="ＭＳ ゴシック"/>
      <family val="3"/>
    </font>
    <font>
      <b/>
      <sz val="10"/>
      <color indexed="10"/>
      <name val="ＭＳ 明朝"/>
      <family val="1"/>
    </font>
    <font>
      <b/>
      <vertAlign val="superscript"/>
      <sz val="10"/>
      <color indexed="10"/>
      <name val="ＭＳ 明朝"/>
      <family val="1"/>
    </font>
    <font>
      <b/>
      <sz val="10"/>
      <color indexed="10"/>
      <name val="ＭＳ ゴシック"/>
      <family val="3"/>
    </font>
    <font>
      <b/>
      <sz val="11"/>
      <color indexed="9"/>
      <name val="ＭＳ Ｐゴシック"/>
      <family val="3"/>
    </font>
    <font>
      <sz val="12"/>
      <color indexed="18"/>
      <name val="Arial"/>
      <family val="2"/>
    </font>
    <font>
      <sz val="18"/>
      <name val="ＭＳ ゴシック"/>
      <family val="3"/>
    </font>
    <font>
      <sz val="18"/>
      <name val="Arial"/>
      <family val="2"/>
    </font>
    <font>
      <b/>
      <sz val="14"/>
      <color indexed="10"/>
      <name val="Osaka"/>
      <family val="1"/>
    </font>
    <font>
      <b/>
      <sz val="10.75"/>
      <name val="Arial"/>
      <family val="2"/>
    </font>
    <font>
      <sz val="9"/>
      <color indexed="8"/>
      <name val="Osaka"/>
      <family val="3"/>
    </font>
    <font>
      <sz val="9"/>
      <color indexed="8"/>
      <name val="ＭＳ Ｐゴシック"/>
      <family val="3"/>
    </font>
    <font>
      <sz val="9"/>
      <color indexed="8"/>
      <name val="Arial"/>
      <family val="2"/>
    </font>
    <font>
      <b/>
      <sz val="10"/>
      <color indexed="16"/>
      <name val="Osaka"/>
      <family val="1"/>
    </font>
    <font>
      <b/>
      <sz val="11"/>
      <color indexed="10"/>
      <name val="Osaka"/>
      <family val="1"/>
    </font>
    <font>
      <b/>
      <sz val="12"/>
      <color indexed="10"/>
      <name val="Osaka"/>
      <family val="1"/>
    </font>
    <font>
      <sz val="9"/>
      <name val="Arial"/>
      <family val="2"/>
    </font>
    <font>
      <sz val="9"/>
      <name val="Arial CYR"/>
      <family val="2"/>
    </font>
    <font>
      <sz val="9"/>
      <name val="ＭＳ Ｐゴシック"/>
      <family val="3"/>
    </font>
    <font>
      <b/>
      <sz val="10"/>
      <name val="ＭＳ ゴシック"/>
      <family val="3"/>
    </font>
    <font>
      <b/>
      <sz val="8"/>
      <name val="ＭＳ Ｐゴシック"/>
      <family val="3"/>
    </font>
    <font>
      <b/>
      <sz val="10"/>
      <color indexed="10"/>
      <name val="Osaka"/>
      <family val="1"/>
    </font>
    <font>
      <b/>
      <sz val="12"/>
      <name val="Osaka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16"/>
      </left>
      <right>
        <color indexed="63"/>
      </right>
      <top style="double">
        <color indexed="16"/>
      </top>
      <bottom>
        <color indexed="63"/>
      </bottom>
    </border>
    <border>
      <left>
        <color indexed="63"/>
      </left>
      <right>
        <color indexed="63"/>
      </right>
      <top style="double">
        <color indexed="16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 style="medium"/>
      <top style="thin"/>
      <bottom>
        <color indexed="63"/>
      </bottom>
    </border>
    <border>
      <left style="medium">
        <color indexed="10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 style="medium">
        <color indexed="10"/>
      </right>
      <top style="thin"/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 vertical="top"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17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24" fillId="2" borderId="7" xfId="0" applyFont="1" applyFill="1" applyBorder="1" applyAlignment="1">
      <alignment vertical="center"/>
    </xf>
    <xf numFmtId="179" fontId="25" fillId="2" borderId="8" xfId="0" applyNumberFormat="1" applyFont="1" applyFill="1" applyBorder="1" applyAlignment="1">
      <alignment horizontal="center" vertical="center"/>
    </xf>
    <xf numFmtId="179" fontId="25" fillId="3" borderId="8" xfId="0" applyNumberFormat="1" applyFont="1" applyFill="1" applyBorder="1" applyAlignment="1">
      <alignment horizontal="center" vertical="center"/>
    </xf>
    <xf numFmtId="179" fontId="25" fillId="3" borderId="9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4" borderId="11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0" fillId="0" borderId="0" xfId="0" applyNumberFormat="1" applyAlignment="1">
      <alignment horizontal="left"/>
    </xf>
    <xf numFmtId="0" fontId="0" fillId="0" borderId="16" xfId="0" applyFill="1" applyBorder="1" applyAlignment="1">
      <alignment horizontal="center"/>
    </xf>
    <xf numFmtId="179" fontId="8" fillId="0" borderId="17" xfId="0" applyNumberFormat="1" applyFont="1" applyFill="1" applyBorder="1" applyAlignment="1">
      <alignment/>
    </xf>
    <xf numFmtId="179" fontId="10" fillId="0" borderId="18" xfId="0" applyNumberFormat="1" applyFont="1" applyFill="1" applyBorder="1" applyAlignment="1">
      <alignment/>
    </xf>
    <xf numFmtId="179" fontId="10" fillId="0" borderId="19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3" fillId="0" borderId="21" xfId="0" applyFont="1" applyFill="1" applyBorder="1" applyAlignment="1">
      <alignment/>
    </xf>
    <xf numFmtId="0" fontId="16" fillId="5" borderId="3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179" fontId="8" fillId="0" borderId="21" xfId="0" applyNumberFormat="1" applyFont="1" applyFill="1" applyBorder="1" applyAlignment="1">
      <alignment/>
    </xf>
    <xf numFmtId="179" fontId="10" fillId="0" borderId="24" xfId="0" applyNumberFormat="1" applyFont="1" applyFill="1" applyBorder="1" applyAlignment="1">
      <alignment/>
    </xf>
    <xf numFmtId="179" fontId="10" fillId="0" borderId="25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23" fillId="0" borderId="21" xfId="0" applyFont="1" applyBorder="1" applyAlignment="1">
      <alignment/>
    </xf>
    <xf numFmtId="0" fontId="16" fillId="5" borderId="27" xfId="0" applyFont="1" applyFill="1" applyBorder="1" applyAlignment="1">
      <alignment horizontal="center" vertical="center"/>
    </xf>
    <xf numFmtId="0" fontId="16" fillId="5" borderId="28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4" fillId="0" borderId="0" xfId="0" applyFont="1" applyAlignment="1">
      <alignment vertical="top" wrapText="1"/>
    </xf>
    <xf numFmtId="0" fontId="23" fillId="0" borderId="1" xfId="0" applyFont="1" applyFill="1" applyBorder="1" applyAlignment="1">
      <alignment horizontal="right"/>
    </xf>
    <xf numFmtId="179" fontId="18" fillId="0" borderId="0" xfId="0" applyNumberFormat="1" applyFont="1" applyFill="1" applyBorder="1" applyAlignment="1">
      <alignment horizontal="left" indent="1"/>
    </xf>
    <xf numFmtId="0" fontId="26" fillId="0" borderId="0" xfId="0" applyFont="1" applyFill="1" applyBorder="1" applyAlignment="1">
      <alignment/>
    </xf>
    <xf numFmtId="0" fontId="0" fillId="0" borderId="31" xfId="0" applyBorder="1" applyAlignment="1">
      <alignment/>
    </xf>
    <xf numFmtId="0" fontId="23" fillId="0" borderId="32" xfId="0" applyFont="1" applyFill="1" applyBorder="1" applyAlignment="1">
      <alignment horizontal="right"/>
    </xf>
    <xf numFmtId="179" fontId="18" fillId="0" borderId="33" xfId="0" applyNumberFormat="1" applyFont="1" applyFill="1" applyBorder="1" applyAlignment="1">
      <alignment horizontal="left" indent="1"/>
    </xf>
    <xf numFmtId="179" fontId="18" fillId="0" borderId="33" xfId="0" applyNumberFormat="1" applyFont="1" applyFill="1" applyBorder="1" applyAlignment="1">
      <alignment horizontal="left"/>
    </xf>
    <xf numFmtId="0" fontId="0" fillId="0" borderId="34" xfId="0" applyBorder="1" applyAlignment="1">
      <alignment/>
    </xf>
    <xf numFmtId="0" fontId="23" fillId="0" borderId="3" xfId="0" applyFont="1" applyBorder="1" applyAlignment="1">
      <alignment/>
    </xf>
    <xf numFmtId="0" fontId="27" fillId="0" borderId="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179" fontId="10" fillId="0" borderId="27" xfId="0" applyNumberFormat="1" applyFont="1" applyFill="1" applyBorder="1" applyAlignment="1">
      <alignment/>
    </xf>
    <xf numFmtId="179" fontId="10" fillId="0" borderId="38" xfId="0" applyNumberFormat="1" applyFont="1" applyBorder="1" applyAlignment="1">
      <alignment/>
    </xf>
    <xf numFmtId="179" fontId="10" fillId="0" borderId="28" xfId="0" applyNumberFormat="1" applyFont="1" applyBorder="1" applyAlignment="1">
      <alignment/>
    </xf>
    <xf numFmtId="0" fontId="0" fillId="0" borderId="39" xfId="0" applyBorder="1" applyAlignment="1">
      <alignment/>
    </xf>
    <xf numFmtId="0" fontId="29" fillId="0" borderId="28" xfId="0" applyFont="1" applyBorder="1" applyAlignment="1">
      <alignment/>
    </xf>
    <xf numFmtId="179" fontId="23" fillId="2" borderId="24" xfId="0" applyNumberFormat="1" applyFont="1" applyFill="1" applyBorder="1" applyAlignment="1">
      <alignment/>
    </xf>
    <xf numFmtId="0" fontId="8" fillId="0" borderId="0" xfId="0" applyFont="1" applyAlignment="1">
      <alignment vertical="top" wrapText="1"/>
    </xf>
    <xf numFmtId="0" fontId="24" fillId="2" borderId="1" xfId="0" applyFont="1" applyFill="1" applyBorder="1" applyAlignment="1">
      <alignment/>
    </xf>
    <xf numFmtId="179" fontId="25" fillId="2" borderId="0" xfId="0" applyNumberFormat="1" applyFont="1" applyFill="1" applyBorder="1" applyAlignment="1">
      <alignment horizontal="center"/>
    </xf>
    <xf numFmtId="179" fontId="25" fillId="3" borderId="8" xfId="0" applyNumberFormat="1" applyFont="1" applyFill="1" applyBorder="1" applyAlignment="1">
      <alignment horizontal="center"/>
    </xf>
    <xf numFmtId="179" fontId="25" fillId="3" borderId="25" xfId="0" applyNumberFormat="1" applyFont="1" applyFill="1" applyBorder="1" applyAlignment="1">
      <alignment horizontal="center"/>
    </xf>
    <xf numFmtId="0" fontId="24" fillId="0" borderId="0" xfId="0" applyFont="1" applyAlignment="1">
      <alignment vertical="top"/>
    </xf>
    <xf numFmtId="0" fontId="0" fillId="0" borderId="40" xfId="0" applyBorder="1" applyAlignment="1">
      <alignment/>
    </xf>
    <xf numFmtId="0" fontId="8" fillId="0" borderId="4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0" fillId="0" borderId="0" xfId="0" applyFill="1" applyBorder="1" applyAlignment="1">
      <alignment horizontal="center"/>
    </xf>
    <xf numFmtId="0" fontId="30" fillId="6" borderId="24" xfId="0" applyFont="1" applyFill="1" applyBorder="1" applyAlignment="1">
      <alignment/>
    </xf>
    <xf numFmtId="0" fontId="5" fillId="0" borderId="24" xfId="0" applyFont="1" applyBorder="1" applyAlignment="1">
      <alignment/>
    </xf>
    <xf numFmtId="0" fontId="31" fillId="0" borderId="24" xfId="0" applyFont="1" applyBorder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42" xfId="0" applyBorder="1" applyAlignment="1">
      <alignment/>
    </xf>
    <xf numFmtId="0" fontId="23" fillId="0" borderId="43" xfId="0" applyFont="1" applyBorder="1" applyAlignment="1">
      <alignment horizontal="center"/>
    </xf>
    <xf numFmtId="0" fontId="0" fillId="4" borderId="44" xfId="0" applyFill="1" applyBorder="1" applyAlignment="1">
      <alignment horizontal="center"/>
    </xf>
    <xf numFmtId="179" fontId="10" fillId="5" borderId="18" xfId="0" applyNumberFormat="1" applyFont="1" applyFill="1" applyBorder="1" applyAlignment="1">
      <alignment/>
    </xf>
    <xf numFmtId="179" fontId="10" fillId="5" borderId="19" xfId="0" applyNumberFormat="1" applyFont="1" applyFill="1" applyBorder="1" applyAlignment="1">
      <alignment/>
    </xf>
    <xf numFmtId="179" fontId="10" fillId="5" borderId="24" xfId="0" applyNumberFormat="1" applyFont="1" applyFill="1" applyBorder="1" applyAlignment="1">
      <alignment/>
    </xf>
    <xf numFmtId="179" fontId="10" fillId="5" borderId="25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79" fontId="37" fillId="0" borderId="0" xfId="0" applyNumberFormat="1" applyFont="1" applyFill="1" applyBorder="1" applyAlignment="1">
      <alignment/>
    </xf>
    <xf numFmtId="179" fontId="37" fillId="0" borderId="0" xfId="0" applyNumberFormat="1" applyFont="1" applyFill="1" applyBorder="1" applyAlignment="1">
      <alignment horizontal="center"/>
    </xf>
    <xf numFmtId="179" fontId="37" fillId="0" borderId="0" xfId="0" applyNumberFormat="1" applyFont="1" applyAlignment="1">
      <alignment/>
    </xf>
    <xf numFmtId="0" fontId="37" fillId="0" borderId="0" xfId="0" applyFont="1" applyAlignment="1">
      <alignment/>
    </xf>
    <xf numFmtId="179" fontId="37" fillId="0" borderId="0" xfId="0" applyNumberFormat="1" applyFont="1" applyAlignment="1">
      <alignment horizontal="center"/>
    </xf>
    <xf numFmtId="0" fontId="28" fillId="0" borderId="0" xfId="0" applyFont="1" applyBorder="1" applyAlignment="1">
      <alignment horizontal="left" vertical="center"/>
    </xf>
    <xf numFmtId="0" fontId="36" fillId="0" borderId="24" xfId="0" applyFont="1" applyFill="1" applyBorder="1" applyAlignment="1">
      <alignment horizontal="center"/>
    </xf>
    <xf numFmtId="179" fontId="0" fillId="0" borderId="24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7" fillId="0" borderId="0" xfId="0" applyFont="1" applyBorder="1" applyAlignment="1">
      <alignment/>
    </xf>
    <xf numFmtId="0" fontId="12" fillId="4" borderId="11" xfId="0" applyFont="1" applyFill="1" applyBorder="1" applyAlignment="1">
      <alignment horizontal="center"/>
    </xf>
    <xf numFmtId="179" fontId="10" fillId="5" borderId="17" xfId="0" applyNumberFormat="1" applyFont="1" applyFill="1" applyBorder="1" applyAlignment="1">
      <alignment/>
    </xf>
    <xf numFmtId="179" fontId="10" fillId="5" borderId="21" xfId="0" applyNumberFormat="1" applyFont="1" applyFill="1" applyBorder="1" applyAlignment="1">
      <alignment/>
    </xf>
    <xf numFmtId="0" fontId="36" fillId="0" borderId="24" xfId="0" applyFont="1" applyFill="1" applyBorder="1" applyAlignment="1">
      <alignment/>
    </xf>
    <xf numFmtId="0" fontId="12" fillId="7" borderId="24" xfId="0" applyFont="1" applyFill="1" applyBorder="1" applyAlignment="1">
      <alignment horizontal="center" vertical="center" wrapText="1"/>
    </xf>
    <xf numFmtId="0" fontId="0" fillId="7" borderId="24" xfId="0" applyFill="1" applyBorder="1" applyAlignment="1">
      <alignment/>
    </xf>
    <xf numFmtId="2" fontId="0" fillId="7" borderId="24" xfId="0" applyNumberFormat="1" applyFill="1" applyBorder="1" applyAlignment="1">
      <alignment/>
    </xf>
    <xf numFmtId="0" fontId="44" fillId="7" borderId="0" xfId="0" applyFont="1" applyFill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33" fillId="0" borderId="47" xfId="0" applyFont="1" applyBorder="1" applyAlignment="1">
      <alignment/>
    </xf>
    <xf numFmtId="0" fontId="25" fillId="0" borderId="0" xfId="0" applyFont="1" applyBorder="1" applyAlignment="1">
      <alignment/>
    </xf>
    <xf numFmtId="0" fontId="8" fillId="0" borderId="47" xfId="0" applyFont="1" applyBorder="1" applyAlignment="1">
      <alignment/>
    </xf>
    <xf numFmtId="0" fontId="30" fillId="0" borderId="0" xfId="0" applyFont="1" applyBorder="1" applyAlignment="1">
      <alignment/>
    </xf>
    <xf numFmtId="0" fontId="0" fillId="0" borderId="47" xfId="0" applyBorder="1" applyAlignment="1">
      <alignment/>
    </xf>
    <xf numFmtId="0" fontId="41" fillId="0" borderId="48" xfId="0" applyFont="1" applyBorder="1" applyAlignment="1">
      <alignment horizontal="right"/>
    </xf>
    <xf numFmtId="180" fontId="25" fillId="0" borderId="49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0" fontId="45" fillId="0" borderId="0" xfId="0" applyFont="1" applyAlignment="1">
      <alignment/>
    </xf>
    <xf numFmtId="0" fontId="31" fillId="0" borderId="24" xfId="0" applyFont="1" applyBorder="1" applyAlignment="1">
      <alignment horizontal="center"/>
    </xf>
    <xf numFmtId="0" fontId="47" fillId="0" borderId="0" xfId="0" applyFont="1" applyAlignment="1">
      <alignment/>
    </xf>
    <xf numFmtId="0" fontId="36" fillId="6" borderId="21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43" xfId="0" applyBorder="1" applyAlignment="1">
      <alignment horizontal="center"/>
    </xf>
    <xf numFmtId="179" fontId="0" fillId="0" borderId="51" xfId="0" applyNumberFormat="1" applyBorder="1" applyAlignment="1">
      <alignment/>
    </xf>
    <xf numFmtId="179" fontId="0" fillId="0" borderId="52" xfId="0" applyNumberFormat="1" applyBorder="1" applyAlignment="1">
      <alignment/>
    </xf>
    <xf numFmtId="179" fontId="0" fillId="0" borderId="53" xfId="0" applyNumberFormat="1" applyBorder="1" applyAlignment="1">
      <alignment/>
    </xf>
    <xf numFmtId="179" fontId="37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179" fontId="10" fillId="0" borderId="0" xfId="0" applyNumberFormat="1" applyFont="1" applyFill="1" applyBorder="1" applyAlignment="1">
      <alignment/>
    </xf>
    <xf numFmtId="179" fontId="10" fillId="0" borderId="0" xfId="0" applyNumberFormat="1" applyFont="1" applyBorder="1" applyAlignment="1">
      <alignment/>
    </xf>
    <xf numFmtId="0" fontId="36" fillId="6" borderId="27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179" fontId="10" fillId="5" borderId="27" xfId="0" applyNumberFormat="1" applyFont="1" applyFill="1" applyBorder="1" applyAlignment="1">
      <alignment/>
    </xf>
    <xf numFmtId="179" fontId="10" fillId="5" borderId="38" xfId="0" applyNumberFormat="1" applyFont="1" applyFill="1" applyBorder="1" applyAlignment="1">
      <alignment/>
    </xf>
    <xf numFmtId="179" fontId="10" fillId="5" borderId="28" xfId="0" applyNumberFormat="1" applyFont="1" applyFill="1" applyBorder="1" applyAlignment="1">
      <alignment/>
    </xf>
    <xf numFmtId="0" fontId="52" fillId="0" borderId="24" xfId="0" applyFont="1" applyFill="1" applyBorder="1" applyAlignment="1">
      <alignment/>
    </xf>
    <xf numFmtId="0" fontId="52" fillId="0" borderId="24" xfId="0" applyFont="1" applyFill="1" applyBorder="1" applyAlignment="1">
      <alignment horizontal="center"/>
    </xf>
    <xf numFmtId="179" fontId="52" fillId="0" borderId="24" xfId="0" applyNumberFormat="1" applyFont="1" applyFill="1" applyBorder="1" applyAlignment="1">
      <alignment/>
    </xf>
    <xf numFmtId="0" fontId="51" fillId="0" borderId="24" xfId="0" applyFont="1" applyFill="1" applyBorder="1" applyAlignment="1">
      <alignment horizontal="center"/>
    </xf>
    <xf numFmtId="0" fontId="52" fillId="0" borderId="24" xfId="0" applyFont="1" applyFill="1" applyBorder="1" applyAlignment="1">
      <alignment horizontal="left"/>
    </xf>
    <xf numFmtId="0" fontId="50" fillId="0" borderId="24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6" xfId="0" applyFont="1" applyBorder="1" applyAlignment="1">
      <alignment/>
    </xf>
    <xf numFmtId="2" fontId="57" fillId="0" borderId="0" xfId="0" applyNumberFormat="1" applyFont="1" applyAlignment="1">
      <alignment/>
    </xf>
    <xf numFmtId="2" fontId="57" fillId="0" borderId="0" xfId="0" applyNumberFormat="1" applyFont="1" applyBorder="1" applyAlignment="1">
      <alignment/>
    </xf>
    <xf numFmtId="2" fontId="57" fillId="0" borderId="16" xfId="0" applyNumberFormat="1" applyFont="1" applyBorder="1" applyAlignment="1">
      <alignment/>
    </xf>
    <xf numFmtId="179" fontId="0" fillId="0" borderId="16" xfId="0" applyNumberFormat="1" applyBorder="1" applyAlignment="1">
      <alignment/>
    </xf>
    <xf numFmtId="0" fontId="58" fillId="0" borderId="0" xfId="0" applyFont="1" applyBorder="1" applyAlignment="1">
      <alignment horizontal="left"/>
    </xf>
    <xf numFmtId="0" fontId="58" fillId="0" borderId="0" xfId="0" applyFont="1" applyBorder="1" applyAlignment="1">
      <alignment horizontal="left" vertical="center"/>
    </xf>
    <xf numFmtId="0" fontId="37" fillId="0" borderId="24" xfId="0" applyFont="1" applyBorder="1" applyAlignment="1">
      <alignment/>
    </xf>
    <xf numFmtId="179" fontId="37" fillId="0" borderId="24" xfId="0" applyNumberFormat="1" applyFont="1" applyBorder="1" applyAlignment="1">
      <alignment/>
    </xf>
    <xf numFmtId="0" fontId="59" fillId="0" borderId="24" xfId="0" applyFont="1" applyBorder="1" applyAlignment="1">
      <alignment/>
    </xf>
    <xf numFmtId="0" fontId="37" fillId="0" borderId="0" xfId="0" applyFont="1" applyBorder="1" applyAlignment="1">
      <alignment horizontal="center"/>
    </xf>
    <xf numFmtId="179" fontId="27" fillId="0" borderId="24" xfId="0" applyNumberFormat="1" applyFont="1" applyBorder="1" applyAlignment="1">
      <alignment/>
    </xf>
    <xf numFmtId="179" fontId="33" fillId="0" borderId="24" xfId="0" applyNumberFormat="1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179" fontId="60" fillId="0" borderId="54" xfId="0" applyNumberFormat="1" applyFont="1" applyBorder="1" applyAlignment="1">
      <alignment/>
    </xf>
    <xf numFmtId="194" fontId="0" fillId="0" borderId="20" xfId="0" applyNumberFormat="1" applyBorder="1" applyAlignment="1">
      <alignment/>
    </xf>
    <xf numFmtId="198" fontId="0" fillId="0" borderId="20" xfId="0" applyNumberFormat="1" applyBorder="1" applyAlignment="1">
      <alignment/>
    </xf>
    <xf numFmtId="198" fontId="0" fillId="0" borderId="55" xfId="0" applyNumberFormat="1" applyBorder="1" applyAlignment="1">
      <alignment/>
    </xf>
    <xf numFmtId="198" fontId="0" fillId="0" borderId="54" xfId="0" applyNumberFormat="1" applyBorder="1" applyAlignment="1">
      <alignment/>
    </xf>
    <xf numFmtId="198" fontId="0" fillId="0" borderId="56" xfId="0" applyNumberFormat="1" applyBorder="1" applyAlignment="1">
      <alignment/>
    </xf>
    <xf numFmtId="0" fontId="61" fillId="0" borderId="24" xfId="0" applyFont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179" fontId="18" fillId="0" borderId="0" xfId="0" applyNumberFormat="1" applyFont="1" applyFill="1" applyBorder="1" applyAlignment="1">
      <alignment horizontal="left"/>
    </xf>
    <xf numFmtId="0" fontId="0" fillId="5" borderId="3" xfId="0" applyFill="1" applyBorder="1" applyAlignment="1">
      <alignment/>
    </xf>
    <xf numFmtId="0" fontId="23" fillId="5" borderId="57" xfId="0" applyFont="1" applyFill="1" applyBorder="1" applyAlignment="1">
      <alignment horizontal="center" vertical="center" wrapText="1"/>
    </xf>
    <xf numFmtId="0" fontId="23" fillId="5" borderId="58" xfId="0" applyFont="1" applyFill="1" applyBorder="1" applyAlignment="1">
      <alignment horizontal="center" vertical="center" wrapText="1"/>
    </xf>
    <xf numFmtId="0" fontId="23" fillId="5" borderId="21" xfId="0" applyFont="1" applyFill="1" applyBorder="1" applyAlignment="1">
      <alignment/>
    </xf>
    <xf numFmtId="0" fontId="23" fillId="5" borderId="59" xfId="0" applyFont="1" applyFill="1" applyBorder="1" applyAlignment="1">
      <alignment vertical="center"/>
    </xf>
    <xf numFmtId="0" fontId="23" fillId="5" borderId="60" xfId="0" applyFont="1" applyFill="1" applyBorder="1" applyAlignment="1">
      <alignment vertical="center"/>
    </xf>
    <xf numFmtId="0" fontId="62" fillId="0" borderId="22" xfId="0" applyFont="1" applyBorder="1" applyAlignment="1">
      <alignment horizontal="center"/>
    </xf>
    <xf numFmtId="181" fontId="23" fillId="2" borderId="61" xfId="0" applyNumberFormat="1" applyFont="1" applyFill="1" applyBorder="1" applyAlignment="1">
      <alignment horizontal="center" vertical="center"/>
    </xf>
    <xf numFmtId="181" fontId="23" fillId="2" borderId="62" xfId="0" applyNumberFormat="1" applyFont="1" applyFill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23" fillId="2" borderId="54" xfId="0" applyNumberFormat="1" applyFont="1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181" fontId="23" fillId="2" borderId="66" xfId="0" applyNumberFormat="1" applyFont="1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52" fillId="0" borderId="24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75"/>
          <c:w val="0.9355"/>
          <c:h val="0.8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x"/>
            <c:errBarType val="both"/>
            <c:errValType val="cust"/>
            <c:plus>
              <c:numLit>
                <c:ptCount val="7"/>
                <c:pt idx="0">
                  <c:v>7.445080934722974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Lit>
            </c:plus>
            <c:minus>
              <c:numLit>
                <c:ptCount val="7"/>
                <c:pt idx="0">
                  <c:v>2.8527977160481277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Lit>
            </c:minus>
            <c:noEndCap val="1"/>
          </c:errBars>
          <c:xVal>
            <c:numRef>
              <c:f>'オッズ・リスク計算'!$N$25:$N$31</c:f>
              <c:numCache/>
            </c:numRef>
          </c:xVal>
          <c:yVal>
            <c:numRef>
              <c:f>'オッズ・リスク計算'!$M$25:$M$31</c:f>
              <c:numCache/>
            </c:numRef>
          </c:yVal>
          <c:smooth val="0"/>
        </c:ser>
        <c:axId val="52696923"/>
        <c:axId val="4510260"/>
      </c:scatterChart>
      <c:valAx>
        <c:axId val="52696923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Odds Ratio</a:t>
                </a:r>
              </a:p>
            </c:rich>
          </c:tx>
          <c:layout>
            <c:manualLayout>
              <c:xMode val="factor"/>
              <c:yMode val="factor"/>
              <c:x val="0.003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4510260"/>
        <c:crossesAt val="-1"/>
        <c:crossBetween val="midCat"/>
        <c:dispUnits/>
        <c:majorUnit val="10"/>
        <c:minorUnit val="10"/>
      </c:valAx>
      <c:valAx>
        <c:axId val="4510260"/>
        <c:scaling>
          <c:orientation val="minMax"/>
          <c:max val="7.5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25400">
            <a:solidFill/>
          </a:ln>
        </c:spPr>
        <c:crossAx val="52696923"/>
        <c:crossesAt val="1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25"/>
          <c:y val="0"/>
          <c:w val="0.9255"/>
          <c:h val="0.89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x"/>
            <c:errBarType val="both"/>
            <c:errValType val="cust"/>
            <c:plus>
              <c:numLit>
                <c:ptCount val="6"/>
                <c:pt idx="0">
                  <c:v>1.2027280694341722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Lit>
            </c:plus>
            <c:minus>
              <c:numLit>
                <c:ptCount val="6"/>
                <c:pt idx="0">
                  <c:v>0.4452897325785013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Lit>
            </c:minus>
            <c:noEndCap val="1"/>
          </c:errBars>
          <c:xVal>
            <c:numRef>
              <c:f>'オッズ・リスク計算'!$N$5:$N$10</c:f>
              <c:numCache/>
            </c:numRef>
          </c:xVal>
          <c:yVal>
            <c:numRef>
              <c:f>'オッズ・リスク計算'!$M$5:$M$10</c:f>
              <c:numCache/>
            </c:numRef>
          </c:yVal>
          <c:smooth val="0"/>
        </c:ser>
        <c:axId val="40592341"/>
        <c:axId val="29786750"/>
      </c:scatterChart>
      <c:valAx>
        <c:axId val="40592341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Risk Ratio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00" b="1" i="0" u="none" baseline="0"/>
            </a:pPr>
          </a:p>
        </c:txPr>
        <c:crossAx val="29786750"/>
        <c:crossesAt val="-1"/>
        <c:crossBetween val="midCat"/>
        <c:dispUnits/>
        <c:majorUnit val="10"/>
        <c:minorUnit val="10"/>
      </c:valAx>
      <c:valAx>
        <c:axId val="29786750"/>
        <c:scaling>
          <c:orientation val="minMax"/>
          <c:max val="7.5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25400">
            <a:solidFill/>
          </a:ln>
        </c:spPr>
        <c:crossAx val="40592341"/>
        <c:crossesAt val="1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375"/>
          <c:h val="0.87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x"/>
            <c:errBarType val="both"/>
            <c:errValType val="cust"/>
            <c:plus>
              <c:numLit>
                <c:ptCount val="8"/>
                <c:pt idx="0">
                  <c:v>7.445080934722974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NaN</c:v>
                </c:pt>
              </c:numLit>
            </c:plus>
            <c:minus>
              <c:numLit>
                <c:ptCount val="8"/>
                <c:pt idx="0">
                  <c:v>2.8527977160481277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Lit>
            </c:minus>
            <c:noEndCap val="0"/>
          </c:errBars>
          <c:xVal>
            <c:numRef>
              <c:f>フォレストプロット!$AA$4:$AA$11</c:f>
              <c:numCache/>
            </c:numRef>
          </c:xVal>
          <c:yVal>
            <c:numRef>
              <c:f>フォレストプロット!$Z$4:$Z$11</c:f>
              <c:numCache/>
            </c:numRef>
          </c:yVal>
          <c:smooth val="0"/>
        </c:ser>
        <c:axId val="66754159"/>
        <c:axId val="63916520"/>
      </c:scatterChart>
      <c:valAx>
        <c:axId val="66754159"/>
        <c:scaling>
          <c:logBase val="10"/>
          <c:orientation val="minMax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Odds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50" b="1" i="0" u="none" baseline="0"/>
            </a:pPr>
          </a:p>
        </c:txPr>
        <c:crossAx val="63916520"/>
        <c:crossesAt val="-1"/>
        <c:crossBetween val="midCat"/>
        <c:dispUnits/>
        <c:majorUnit val="10"/>
        <c:minorUnit val="10"/>
      </c:valAx>
      <c:valAx>
        <c:axId val="63916520"/>
        <c:scaling>
          <c:orientation val="minMax"/>
          <c:max val="8.5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25400">
            <a:solidFill/>
          </a:ln>
        </c:spPr>
        <c:crossAx val="66754159"/>
        <c:crossesAt val="1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55"/>
          <c:h val="0.8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x"/>
            <c:errBarType val="both"/>
            <c:errValType val="cust"/>
            <c:plus>
              <c:numLit>
                <c:ptCount val="14"/>
                <c:pt idx="0">
                  <c:v>7.445080934722974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Lit>
            </c:plus>
            <c:minus>
              <c:numLit>
                <c:ptCount val="14"/>
                <c:pt idx="0">
                  <c:v>2.8527977160481277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Lit>
            </c:minus>
            <c:noEndCap val="0"/>
          </c:errBars>
          <c:xVal>
            <c:numRef>
              <c:f>'フォレスト多要因'!$R$4:$R$17</c:f>
              <c:numCache/>
            </c:numRef>
          </c:xVal>
          <c:yVal>
            <c:numRef>
              <c:f>'フォレスト多要因'!$Q$4:$Q$17</c:f>
              <c:numCache/>
            </c:numRef>
          </c:yVal>
          <c:smooth val="0"/>
        </c:ser>
        <c:axId val="38377769"/>
        <c:axId val="9855602"/>
      </c:scatterChart>
      <c:valAx>
        <c:axId val="38377769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Odds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75" b="1" i="0" u="none" baseline="0"/>
            </a:pPr>
          </a:p>
        </c:txPr>
        <c:crossAx val="9855602"/>
        <c:crossesAt val="-1"/>
        <c:crossBetween val="midCat"/>
        <c:dispUnits/>
        <c:majorUnit val="10"/>
        <c:minorUnit val="10"/>
      </c:valAx>
      <c:valAx>
        <c:axId val="9855602"/>
        <c:scaling>
          <c:orientation val="minMax"/>
          <c:max val="14.5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25400">
            <a:solidFill/>
          </a:ln>
        </c:spPr>
        <c:crossAx val="38377769"/>
        <c:crossesAt val="1"/>
        <c:crossBetween val="midCat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</xdr:row>
      <xdr:rowOff>57150</xdr:rowOff>
    </xdr:from>
    <xdr:to>
      <xdr:col>1</xdr:col>
      <xdr:colOff>704850</xdr:colOff>
      <xdr:row>8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381250" y="1495425"/>
          <a:ext cx="628650" cy="2476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</xdr:row>
      <xdr:rowOff>57150</xdr:rowOff>
    </xdr:from>
    <xdr:to>
      <xdr:col>1</xdr:col>
      <xdr:colOff>704850</xdr:colOff>
      <xdr:row>8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381250" y="1495425"/>
          <a:ext cx="628650" cy="2476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21</xdr:row>
      <xdr:rowOff>47625</xdr:rowOff>
    </xdr:from>
    <xdr:to>
      <xdr:col>11</xdr:col>
      <xdr:colOff>133350</xdr:colOff>
      <xdr:row>34</xdr:row>
      <xdr:rowOff>66675</xdr:rowOff>
    </xdr:to>
    <xdr:graphicFrame>
      <xdr:nvGraphicFramePr>
        <xdr:cNvPr id="1" name="Chart 14"/>
        <xdr:cNvGraphicFramePr/>
      </xdr:nvGraphicFramePr>
      <xdr:xfrm>
        <a:off x="9248775" y="4495800"/>
        <a:ext cx="29146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1114425</xdr:colOff>
      <xdr:row>9</xdr:row>
      <xdr:rowOff>95250</xdr:rowOff>
    </xdr:from>
    <xdr:to>
      <xdr:col>2</xdr:col>
      <xdr:colOff>1181100</xdr:colOff>
      <xdr:row>9</xdr:row>
      <xdr:rowOff>95250</xdr:rowOff>
    </xdr:to>
    <xdr:sp>
      <xdr:nvSpPr>
        <xdr:cNvPr id="2" name="Line 2"/>
        <xdr:cNvSpPr>
          <a:spLocks/>
        </xdr:cNvSpPr>
      </xdr:nvSpPr>
      <xdr:spPr>
        <a:xfrm>
          <a:off x="4143375" y="2028825"/>
          <a:ext cx="66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209550</xdr:colOff>
      <xdr:row>1</xdr:row>
      <xdr:rowOff>133350</xdr:rowOff>
    </xdr:from>
    <xdr:to>
      <xdr:col>5</xdr:col>
      <xdr:colOff>485775</xdr:colOff>
      <xdr:row>3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7038975" y="371475"/>
          <a:ext cx="285750" cy="295275"/>
        </a:xfrm>
        <a:prstGeom prst="rightArrow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76200</xdr:colOff>
      <xdr:row>23</xdr:row>
      <xdr:rowOff>19050</xdr:rowOff>
    </xdr:from>
    <xdr:to>
      <xdr:col>5</xdr:col>
      <xdr:colOff>361950</xdr:colOff>
      <xdr:row>24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6905625" y="4924425"/>
          <a:ext cx="285750" cy="361950"/>
        </a:xfrm>
        <a:prstGeom prst="rightArrow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123825</xdr:rowOff>
    </xdr:from>
    <xdr:to>
      <xdr:col>7</xdr:col>
      <xdr:colOff>561975</xdr:colOff>
      <xdr:row>9</xdr:row>
      <xdr:rowOff>180975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048625" y="762000"/>
          <a:ext cx="1762125" cy="1352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使い方：</a:t>
          </a:r>
          <a:r>
            <a:rPr lang="en-US" cap="none" sz="11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
左の表の黄色い部分（4ヶ所）に数値を入力するだけです。
自動的にリスク比もしくはオッズ比および 95 % 信頼区間が計算されます。</a:t>
          </a:r>
        </a:p>
      </xdr:txBody>
    </xdr:sp>
    <xdr:clientData/>
  </xdr:twoCellAnchor>
  <xdr:twoCellAnchor>
    <xdr:from>
      <xdr:col>5</xdr:col>
      <xdr:colOff>866775</xdr:colOff>
      <xdr:row>10</xdr:row>
      <xdr:rowOff>123825</xdr:rowOff>
    </xdr:from>
    <xdr:to>
      <xdr:col>7</xdr:col>
      <xdr:colOff>447675</xdr:colOff>
      <xdr:row>16</xdr:row>
      <xdr:rowOff>47625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696200" y="2247900"/>
          <a:ext cx="200025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ポイント：</a:t>
          </a:r>
          <a:r>
            <a:rPr lang="en-US" cap="none" sz="11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
95%信頼区間の幅が 1 をまたがっていなければ，処置・投薬の効果が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統計学的に有意</a:t>
          </a:r>
          <a:r>
            <a:rPr lang="en-US" cap="none" sz="11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です。</a:t>
          </a:r>
        </a:p>
      </xdr:txBody>
    </xdr:sp>
    <xdr:clientData/>
  </xdr:twoCellAnchor>
  <xdr:twoCellAnchor>
    <xdr:from>
      <xdr:col>9</xdr:col>
      <xdr:colOff>581025</xdr:colOff>
      <xdr:row>24</xdr:row>
      <xdr:rowOff>38100</xdr:rowOff>
    </xdr:from>
    <xdr:to>
      <xdr:col>11</xdr:col>
      <xdr:colOff>390525</xdr:colOff>
      <xdr:row>26</xdr:row>
      <xdr:rowOff>200025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1182350" y="5133975"/>
          <a:ext cx="12382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エラーバーが1 をまたぐと有意差なし</a:t>
          </a:r>
        </a:p>
      </xdr:txBody>
    </xdr:sp>
    <xdr:clientData/>
  </xdr:twoCellAnchor>
  <xdr:twoCellAnchor>
    <xdr:from>
      <xdr:col>4</xdr:col>
      <xdr:colOff>876300</xdr:colOff>
      <xdr:row>27</xdr:row>
      <xdr:rowOff>0</xdr:rowOff>
    </xdr:from>
    <xdr:to>
      <xdr:col>5</xdr:col>
      <xdr:colOff>533400</xdr:colOff>
      <xdr:row>27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6429375" y="5838825"/>
          <a:ext cx="933450" cy="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219075</xdr:colOff>
      <xdr:row>2</xdr:row>
      <xdr:rowOff>95250</xdr:rowOff>
    </xdr:from>
    <xdr:to>
      <xdr:col>10</xdr:col>
      <xdr:colOff>457200</xdr:colOff>
      <xdr:row>19</xdr:row>
      <xdr:rowOff>152400</xdr:rowOff>
    </xdr:to>
    <xdr:graphicFrame>
      <xdr:nvGraphicFramePr>
        <xdr:cNvPr id="9" name="Chart 9"/>
        <xdr:cNvGraphicFramePr/>
      </xdr:nvGraphicFramePr>
      <xdr:xfrm>
        <a:off x="9467850" y="561975"/>
        <a:ext cx="233362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22</xdr:row>
      <xdr:rowOff>171450</xdr:rowOff>
    </xdr:from>
    <xdr:to>
      <xdr:col>9</xdr:col>
      <xdr:colOff>504825</xdr:colOff>
      <xdr:row>24</xdr:row>
      <xdr:rowOff>133350</xdr:rowOff>
    </xdr:to>
    <xdr:sp>
      <xdr:nvSpPr>
        <xdr:cNvPr id="10" name="Line 10"/>
        <xdr:cNvSpPr>
          <a:spLocks/>
        </xdr:cNvSpPr>
      </xdr:nvSpPr>
      <xdr:spPr>
        <a:xfrm flipH="1" flipV="1">
          <a:off x="10848975" y="4810125"/>
          <a:ext cx="247650" cy="4191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76200</xdr:colOff>
      <xdr:row>4</xdr:row>
      <xdr:rowOff>180975</xdr:rowOff>
    </xdr:from>
    <xdr:to>
      <xdr:col>6</xdr:col>
      <xdr:colOff>47625</xdr:colOff>
      <xdr:row>7</xdr:row>
      <xdr:rowOff>180975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905625" y="1047750"/>
          <a:ext cx="1114425" cy="6477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黄色の部分にのみ、数値入力</a:t>
          </a:r>
        </a:p>
      </xdr:txBody>
    </xdr:sp>
    <xdr:clientData/>
  </xdr:twoCellAnchor>
  <xdr:twoCellAnchor>
    <xdr:from>
      <xdr:col>5</xdr:col>
      <xdr:colOff>400050</xdr:colOff>
      <xdr:row>22</xdr:row>
      <xdr:rowOff>142875</xdr:rowOff>
    </xdr:from>
    <xdr:to>
      <xdr:col>7</xdr:col>
      <xdr:colOff>438150</xdr:colOff>
      <xdr:row>25</xdr:row>
      <xdr:rowOff>104775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229475" y="4781550"/>
          <a:ext cx="245745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後ろ向き研究（retrospective study）の時に使います</a:t>
          </a:r>
        </a:p>
      </xdr:txBody>
    </xdr:sp>
    <xdr:clientData/>
  </xdr:twoCellAnchor>
  <xdr:twoCellAnchor>
    <xdr:from>
      <xdr:col>5</xdr:col>
      <xdr:colOff>590550</xdr:colOff>
      <xdr:row>0</xdr:row>
      <xdr:rowOff>171450</xdr:rowOff>
    </xdr:from>
    <xdr:to>
      <xdr:col>6</xdr:col>
      <xdr:colOff>1276350</xdr:colOff>
      <xdr:row>3</xdr:row>
      <xdr:rowOff>95250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419975" y="171450"/>
          <a:ext cx="18288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前向き研究（prospective study）の時に使います</a:t>
          </a:r>
        </a:p>
      </xdr:txBody>
    </xdr:sp>
    <xdr:clientData/>
  </xdr:twoCellAnchor>
  <xdr:twoCellAnchor>
    <xdr:from>
      <xdr:col>2</xdr:col>
      <xdr:colOff>0</xdr:colOff>
      <xdr:row>34</xdr:row>
      <xdr:rowOff>114300</xdr:rowOff>
    </xdr:from>
    <xdr:to>
      <xdr:col>3</xdr:col>
      <xdr:colOff>466725</xdr:colOff>
      <xdr:row>36</xdr:row>
      <xdr:rowOff>38100</xdr:rowOff>
    </xdr:to>
    <xdr:sp>
      <xdr:nvSpPr>
        <xdr:cNvPr id="14" name="Rectangle 15"/>
        <xdr:cNvSpPr>
          <a:spLocks/>
        </xdr:cNvSpPr>
      </xdr:nvSpPr>
      <xdr:spPr>
        <a:xfrm>
          <a:off x="3028950" y="7343775"/>
          <a:ext cx="1752600" cy="304800"/>
        </a:xfrm>
        <a:prstGeom prst="rect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5</xdr:col>
      <xdr:colOff>409575</xdr:colOff>
      <xdr:row>25</xdr:row>
      <xdr:rowOff>209550</xdr:rowOff>
    </xdr:from>
    <xdr:to>
      <xdr:col>7</xdr:col>
      <xdr:colOff>371475</xdr:colOff>
      <xdr:row>28</xdr:row>
      <xdr:rowOff>161925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7239000" y="5524500"/>
          <a:ext cx="23812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ＭＳ ゴシック"/>
              <a:ea typeface="ＭＳ ゴシック"/>
              <a:cs typeface="ＭＳ ゴシック"/>
            </a:rPr>
            <a:t>黄色</a:t>
          </a:r>
          <a:r>
            <a:rPr lang="en-US" cap="none" sz="100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の部分にのみ、数値入力もしくは[形式を選択して]値貼り付けを行なう</a:t>
          </a:r>
        </a:p>
      </xdr:txBody>
    </xdr:sp>
    <xdr:clientData/>
  </xdr:twoCellAnchor>
  <xdr:twoCellAnchor>
    <xdr:from>
      <xdr:col>1</xdr:col>
      <xdr:colOff>9525</xdr:colOff>
      <xdr:row>43</xdr:row>
      <xdr:rowOff>0</xdr:rowOff>
    </xdr:from>
    <xdr:to>
      <xdr:col>2</xdr:col>
      <xdr:colOff>352425</xdr:colOff>
      <xdr:row>44</xdr:row>
      <xdr:rowOff>95250</xdr:rowOff>
    </xdr:to>
    <xdr:grpSp>
      <xdr:nvGrpSpPr>
        <xdr:cNvPr id="16" name="Group 22"/>
        <xdr:cNvGrpSpPr>
          <a:grpSpLocks/>
        </xdr:cNvGrpSpPr>
      </xdr:nvGrpSpPr>
      <xdr:grpSpPr>
        <a:xfrm>
          <a:off x="647700" y="8867775"/>
          <a:ext cx="2733675" cy="257175"/>
          <a:chOff x="105" y="751"/>
          <a:chExt cx="231" cy="27"/>
        </a:xfrm>
        <a:solidFill>
          <a:srgbClr val="FFFFFF"/>
        </a:solidFill>
      </xdr:grpSpPr>
      <xdr:sp macro="[0]!作図2">
        <xdr:nvSpPr>
          <xdr:cNvPr id="17" name="TextBox 19"/>
          <xdr:cNvSpPr txBox="1">
            <a:spLocks noChangeArrowheads="1"/>
          </xdr:cNvSpPr>
        </xdr:nvSpPr>
        <xdr:spPr>
          <a:xfrm>
            <a:off x="105" y="751"/>
            <a:ext cx="54" cy="27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1" i="0" u="none" baseline="0">
                <a:solidFill>
                  <a:srgbClr val="800000"/>
                </a:solidFill>
                <a:latin typeface="Osaka"/>
                <a:ea typeface="Osaka"/>
                <a:cs typeface="Osaka"/>
              </a:rPr>
              <a:t>作図２</a:t>
            </a:r>
          </a:p>
        </xdr:txBody>
      </xdr:sp>
      <xdr:sp>
        <xdr:nvSpPr>
          <xdr:cNvPr id="18" name="TextBox 21"/>
          <xdr:cNvSpPr txBox="1">
            <a:spLocks noChangeArrowheads="1"/>
          </xdr:cNvSpPr>
        </xdr:nvSpPr>
        <xdr:spPr>
          <a:xfrm>
            <a:off x="159" y="756"/>
            <a:ext cx="177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Osaka"/>
                <a:ea typeface="Osaka"/>
                <a:cs typeface="Osaka"/>
              </a:rPr>
              <a:t>多要因（７つ以上14まで）</a:t>
            </a:r>
          </a:p>
        </xdr:txBody>
      </xdr:sp>
    </xdr:grpSp>
    <xdr:clientData/>
  </xdr:twoCellAnchor>
  <xdr:twoCellAnchor>
    <xdr:from>
      <xdr:col>1</xdr:col>
      <xdr:colOff>0</xdr:colOff>
      <xdr:row>39</xdr:row>
      <xdr:rowOff>95250</xdr:rowOff>
    </xdr:from>
    <xdr:to>
      <xdr:col>1</xdr:col>
      <xdr:colOff>1809750</xdr:colOff>
      <xdr:row>41</xdr:row>
      <xdr:rowOff>47625</xdr:rowOff>
    </xdr:to>
    <xdr:grpSp>
      <xdr:nvGrpSpPr>
        <xdr:cNvPr id="19" name="Group 24"/>
        <xdr:cNvGrpSpPr>
          <a:grpSpLocks/>
        </xdr:cNvGrpSpPr>
      </xdr:nvGrpSpPr>
      <xdr:grpSpPr>
        <a:xfrm>
          <a:off x="638175" y="8296275"/>
          <a:ext cx="1809750" cy="285750"/>
          <a:chOff x="59" y="711"/>
          <a:chExt cx="167" cy="30"/>
        </a:xfrm>
        <a:solidFill>
          <a:srgbClr val="FFFFFF"/>
        </a:solidFill>
      </xdr:grpSpPr>
      <xdr:sp macro="[0]!作図">
        <xdr:nvSpPr>
          <xdr:cNvPr id="20" name="TextBox 18"/>
          <xdr:cNvSpPr txBox="1">
            <a:spLocks noChangeArrowheads="1"/>
          </xdr:cNvSpPr>
        </xdr:nvSpPr>
        <xdr:spPr>
          <a:xfrm>
            <a:off x="59" y="711"/>
            <a:ext cx="51" cy="30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Osaka"/>
                <a:ea typeface="Osaka"/>
                <a:cs typeface="Osaka"/>
              </a:rPr>
              <a:t>作図１</a:t>
            </a:r>
          </a:p>
        </xdr:txBody>
      </xdr:sp>
      <xdr:sp>
        <xdr:nvSpPr>
          <xdr:cNvPr id="21" name="TextBox 23"/>
          <xdr:cNvSpPr txBox="1">
            <a:spLocks noChangeArrowheads="1"/>
          </xdr:cNvSpPr>
        </xdr:nvSpPr>
        <xdr:spPr>
          <a:xfrm>
            <a:off x="110" y="719"/>
            <a:ext cx="116" cy="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Osaka"/>
                <a:ea typeface="Osaka"/>
                <a:cs typeface="Osaka"/>
              </a:rPr>
              <a:t>要因が７つまで</a:t>
            </a:r>
          </a:p>
        </xdr:txBody>
      </xdr:sp>
    </xdr:grpSp>
    <xdr:clientData/>
  </xdr:twoCellAnchor>
  <xdr:twoCellAnchor>
    <xdr:from>
      <xdr:col>2</xdr:col>
      <xdr:colOff>0</xdr:colOff>
      <xdr:row>11</xdr:row>
      <xdr:rowOff>114300</xdr:rowOff>
    </xdr:from>
    <xdr:to>
      <xdr:col>3</xdr:col>
      <xdr:colOff>466725</xdr:colOff>
      <xdr:row>13</xdr:row>
      <xdr:rowOff>38100</xdr:rowOff>
    </xdr:to>
    <xdr:sp>
      <xdr:nvSpPr>
        <xdr:cNvPr id="22" name="Rectangle 25"/>
        <xdr:cNvSpPr>
          <a:spLocks/>
        </xdr:cNvSpPr>
      </xdr:nvSpPr>
      <xdr:spPr>
        <a:xfrm>
          <a:off x="3028950" y="2428875"/>
          <a:ext cx="1752600" cy="304800"/>
        </a:xfrm>
        <a:prstGeom prst="rect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11</xdr:col>
      <xdr:colOff>571500</xdr:colOff>
      <xdr:row>2</xdr:row>
      <xdr:rowOff>161925</xdr:rowOff>
    </xdr:to>
    <xdr:sp>
      <xdr:nvSpPr>
        <xdr:cNvPr id="23" name="TextBox 27"/>
        <xdr:cNvSpPr txBox="1">
          <a:spLocks noChangeArrowheads="1"/>
        </xdr:cNvSpPr>
      </xdr:nvSpPr>
      <xdr:spPr>
        <a:xfrm>
          <a:off x="11353800" y="0"/>
          <a:ext cx="12477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エラーバーが1 をまたぐと有意差なし</a:t>
          </a:r>
        </a:p>
      </xdr:txBody>
    </xdr:sp>
    <xdr:clientData/>
  </xdr:twoCellAnchor>
  <xdr:twoCellAnchor>
    <xdr:from>
      <xdr:col>9</xdr:col>
      <xdr:colOff>485775</xdr:colOff>
      <xdr:row>1</xdr:row>
      <xdr:rowOff>171450</xdr:rowOff>
    </xdr:from>
    <xdr:to>
      <xdr:col>10</xdr:col>
      <xdr:colOff>9525</xdr:colOff>
      <xdr:row>3</xdr:row>
      <xdr:rowOff>57150</xdr:rowOff>
    </xdr:to>
    <xdr:sp>
      <xdr:nvSpPr>
        <xdr:cNvPr id="24" name="Line 28"/>
        <xdr:cNvSpPr>
          <a:spLocks/>
        </xdr:cNvSpPr>
      </xdr:nvSpPr>
      <xdr:spPr>
        <a:xfrm flipH="1">
          <a:off x="11087100" y="409575"/>
          <a:ext cx="266700" cy="2857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</xdr:row>
      <xdr:rowOff>28575</xdr:rowOff>
    </xdr:from>
    <xdr:to>
      <xdr:col>6</xdr:col>
      <xdr:colOff>647700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1314450" y="485775"/>
        <a:ext cx="32670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66675</xdr:rowOff>
    </xdr:from>
    <xdr:to>
      <xdr:col>1</xdr:col>
      <xdr:colOff>609600</xdr:colOff>
      <xdr:row>28</xdr:row>
      <xdr:rowOff>28575</xdr:rowOff>
    </xdr:to>
    <xdr:sp macro="[0]!戻る">
      <xdr:nvSpPr>
        <xdr:cNvPr id="2" name="TextBox 4"/>
        <xdr:cNvSpPr txBox="1">
          <a:spLocks noChangeArrowheads="1"/>
        </xdr:cNvSpPr>
      </xdr:nvSpPr>
      <xdr:spPr>
        <a:xfrm>
          <a:off x="247650" y="4953000"/>
          <a:ext cx="609600" cy="2857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Osaka"/>
              <a:ea typeface="Osaka"/>
              <a:cs typeface="Osaka"/>
            </a:rPr>
            <a:t>戻る</a:t>
          </a:r>
        </a:p>
      </xdr:txBody>
    </xdr:sp>
    <xdr:clientData/>
  </xdr:twoCellAnchor>
  <xdr:twoCellAnchor>
    <xdr:from>
      <xdr:col>23</xdr:col>
      <xdr:colOff>333375</xdr:colOff>
      <xdr:row>0</xdr:row>
      <xdr:rowOff>238125</xdr:rowOff>
    </xdr:from>
    <xdr:to>
      <xdr:col>32</xdr:col>
      <xdr:colOff>57150</xdr:colOff>
      <xdr:row>13</xdr:row>
      <xdr:rowOff>38100</xdr:rowOff>
    </xdr:to>
    <xdr:sp>
      <xdr:nvSpPr>
        <xdr:cNvPr id="3" name="Rectangle 5"/>
        <xdr:cNvSpPr>
          <a:spLocks/>
        </xdr:cNvSpPr>
      </xdr:nvSpPr>
      <xdr:spPr>
        <a:xfrm>
          <a:off x="16106775" y="238125"/>
          <a:ext cx="7086600" cy="2505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</xdr:row>
      <xdr:rowOff>123825</xdr:rowOff>
    </xdr:from>
    <xdr:to>
      <xdr:col>6</xdr:col>
      <xdr:colOff>200025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714375" y="314325"/>
        <a:ext cx="34099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22</xdr:row>
      <xdr:rowOff>85725</xdr:rowOff>
    </xdr:from>
    <xdr:to>
      <xdr:col>1</xdr:col>
      <xdr:colOff>647700</xdr:colOff>
      <xdr:row>23</xdr:row>
      <xdr:rowOff>142875</xdr:rowOff>
    </xdr:to>
    <xdr:sp macro="[0]!戻る">
      <xdr:nvSpPr>
        <xdr:cNvPr id="2" name="TextBox 4"/>
        <xdr:cNvSpPr txBox="1">
          <a:spLocks noChangeArrowheads="1"/>
        </xdr:cNvSpPr>
      </xdr:nvSpPr>
      <xdr:spPr>
        <a:xfrm>
          <a:off x="219075" y="3657600"/>
          <a:ext cx="609600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Osaka"/>
              <a:ea typeface="Osaka"/>
              <a:cs typeface="Osaka"/>
            </a:rPr>
            <a:t>戻る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D13"/>
  <sheetViews>
    <sheetView workbookViewId="0" topLeftCell="A1">
      <selection activeCell="A10" sqref="A10"/>
    </sheetView>
  </sheetViews>
  <sheetFormatPr defaultColWidth="9.00390625" defaultRowHeight="12.75"/>
  <cols>
    <col min="1" max="1" width="30.25390625" style="1" customWidth="1"/>
    <col min="2" max="3" width="12.00390625" style="1" customWidth="1"/>
    <col min="4" max="4" width="11.125" style="1" customWidth="1"/>
    <col min="5" max="16384" width="12.75390625" style="1" customWidth="1"/>
  </cols>
  <sheetData>
    <row r="1" ht="23.25">
      <c r="A1" s="135" t="s">
        <v>58</v>
      </c>
    </row>
    <row r="4" spans="1:4" ht="19.5" customHeight="1">
      <c r="A4" s="86"/>
      <c r="B4" s="134" t="s">
        <v>33</v>
      </c>
      <c r="C4" s="134" t="s">
        <v>34</v>
      </c>
      <c r="D4" s="86"/>
    </row>
    <row r="5" spans="1:4" ht="15">
      <c r="A5" s="87" t="s">
        <v>35</v>
      </c>
      <c r="B5" s="85">
        <f>'オッズ・リスク計算'!C6</f>
        <v>5</v>
      </c>
      <c r="C5" s="85">
        <f>'オッズ・リスク計算'!D6</f>
        <v>28</v>
      </c>
      <c r="D5" s="86"/>
    </row>
    <row r="6" spans="1:4" ht="15">
      <c r="A6" s="87" t="s">
        <v>36</v>
      </c>
      <c r="B6" s="85">
        <f>'オッズ・リスク計算'!C7</f>
        <v>9</v>
      </c>
      <c r="C6" s="85">
        <f>'オッズ・リスク計算'!D7</f>
        <v>33</v>
      </c>
      <c r="D6" s="86"/>
    </row>
    <row r="7" spans="1:4" ht="14.25">
      <c r="A7" s="86"/>
      <c r="B7" s="86"/>
      <c r="C7" s="86"/>
      <c r="D7" s="86"/>
    </row>
    <row r="10" spans="1:2" ht="15">
      <c r="A10" s="88" t="s">
        <v>57</v>
      </c>
      <c r="B10" s="133" t="str">
        <f>fisher2(B5:C6)</f>
        <v>両側 P 値 = 0.56127，片側 P 値 = 0.34981</v>
      </c>
    </row>
    <row r="13" ht="15">
      <c r="B13" s="133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13"/>
  <sheetViews>
    <sheetView workbookViewId="0" topLeftCell="A1">
      <selection activeCell="B6" sqref="B6"/>
    </sheetView>
  </sheetViews>
  <sheetFormatPr defaultColWidth="9.00390625" defaultRowHeight="12.75"/>
  <cols>
    <col min="1" max="1" width="30.25390625" style="1" customWidth="1"/>
    <col min="2" max="3" width="12.00390625" style="1" customWidth="1"/>
    <col min="4" max="4" width="11.125" style="1" customWidth="1"/>
    <col min="5" max="16384" width="12.75390625" style="1" customWidth="1"/>
  </cols>
  <sheetData>
    <row r="1" ht="23.25">
      <c r="A1" s="135" t="s">
        <v>58</v>
      </c>
    </row>
    <row r="4" spans="1:4" ht="19.5" customHeight="1">
      <c r="A4" s="86"/>
      <c r="B4" s="134" t="s">
        <v>33</v>
      </c>
      <c r="C4" s="134" t="s">
        <v>34</v>
      </c>
      <c r="D4" s="86"/>
    </row>
    <row r="5" spans="1:4" ht="15">
      <c r="A5" s="87" t="s">
        <v>35</v>
      </c>
      <c r="B5" s="85">
        <f>'オッズ・リスク計算'!C27</f>
        <v>20</v>
      </c>
      <c r="C5" s="85">
        <f>'オッズ・リスク計算'!D27</f>
        <v>16</v>
      </c>
      <c r="D5" s="86"/>
    </row>
    <row r="6" spans="1:4" ht="15">
      <c r="A6" s="87" t="s">
        <v>36</v>
      </c>
      <c r="B6" s="85">
        <f>'オッズ・リスク計算'!C28</f>
        <v>10</v>
      </c>
      <c r="C6" s="85">
        <f>'オッズ・リスク計算'!D28</f>
        <v>37</v>
      </c>
      <c r="D6" s="86"/>
    </row>
    <row r="7" spans="1:4" ht="14.25">
      <c r="A7" s="86"/>
      <c r="B7" s="86"/>
      <c r="C7" s="86"/>
      <c r="D7" s="86"/>
    </row>
    <row r="10" spans="1:2" ht="15">
      <c r="A10" s="88" t="s">
        <v>57</v>
      </c>
      <c r="B10" s="133" t="str">
        <f>fisher2(B5:C6)</f>
        <v>両側 P 値 = 0.00243，片側 P 値 = 0.00134</v>
      </c>
    </row>
    <row r="13" ht="15">
      <c r="B13" s="133"/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Y49"/>
  <sheetViews>
    <sheetView showGridLines="0" tabSelected="1" zoomScale="80" zoomScaleNormal="80" workbookViewId="0" topLeftCell="A1">
      <selection activeCell="A1" sqref="A1"/>
    </sheetView>
  </sheetViews>
  <sheetFormatPr defaultColWidth="9.00390625" defaultRowHeight="12.75"/>
  <cols>
    <col min="1" max="1" width="8.375" style="0" customWidth="1"/>
    <col min="2" max="2" width="31.375" style="0" customWidth="1"/>
    <col min="3" max="3" width="16.875" style="0" customWidth="1"/>
    <col min="4" max="4" width="16.25390625" style="0" customWidth="1"/>
    <col min="5" max="5" width="16.75390625" style="0" customWidth="1"/>
    <col min="6" max="6" width="15.00390625" style="0" customWidth="1"/>
    <col min="7" max="7" width="16.75390625" style="0" customWidth="1"/>
    <col min="8" max="8" width="8.75390625" style="0" customWidth="1"/>
    <col min="9" max="9" width="9.00390625" style="0" customWidth="1"/>
    <col min="10" max="10" width="9.75390625" style="0" customWidth="1"/>
    <col min="12" max="12" width="8.875" style="0" customWidth="1"/>
  </cols>
  <sheetData>
    <row r="1" ht="18.75" customHeight="1" thickBot="1">
      <c r="M1" s="2" t="s">
        <v>2</v>
      </c>
    </row>
    <row r="2" spans="2:23" ht="18" customHeight="1" thickBot="1">
      <c r="B2" s="193" t="s">
        <v>3</v>
      </c>
      <c r="C2" s="194"/>
      <c r="D2" s="194"/>
      <c r="E2" s="195"/>
      <c r="G2" s="3"/>
      <c r="I2" s="4" t="s">
        <v>4</v>
      </c>
      <c r="M2" s="5" t="s">
        <v>5</v>
      </c>
      <c r="N2" s="5"/>
      <c r="O2" s="5"/>
      <c r="P2" s="5" t="s">
        <v>6</v>
      </c>
      <c r="W2" t="s">
        <v>76</v>
      </c>
    </row>
    <row r="3" spans="2:25" ht="13.5">
      <c r="B3" s="6"/>
      <c r="C3" s="7" t="s">
        <v>7</v>
      </c>
      <c r="D3" s="198" t="s">
        <v>8</v>
      </c>
      <c r="E3" s="199"/>
      <c r="G3" s="8"/>
      <c r="H3" s="9"/>
      <c r="I3" s="10"/>
      <c r="M3" s="11"/>
      <c r="N3" s="12"/>
      <c r="O3" s="13" t="s">
        <v>9</v>
      </c>
      <c r="P3" s="14"/>
      <c r="Q3" s="15"/>
      <c r="R3" s="16"/>
      <c r="W3" s="122" t="s">
        <v>32</v>
      </c>
      <c r="X3" s="119" t="s">
        <v>17</v>
      </c>
      <c r="Y3" s="119" t="s">
        <v>18</v>
      </c>
    </row>
    <row r="4" spans="2:25" ht="18" customHeight="1" thickBot="1">
      <c r="B4" s="17" t="s">
        <v>10</v>
      </c>
      <c r="C4" s="18">
        <f>(C6/(C6+D6))/(C7/(C7+D7))</f>
        <v>0.7070707070707072</v>
      </c>
      <c r="D4" s="19">
        <f>EXP(LN(C4)-1.96*SQRT((1-C6/(C6+D6))/C6+(1-C7/(C7+D7))/C7))</f>
        <v>0.2617809744922059</v>
      </c>
      <c r="E4" s="20">
        <f>EXP(LN(C4)+1.96*SQRT((1-C6/(C6+D6))/C6+(1-C7/(C7+D7))/C7))</f>
        <v>1.9097987765048794</v>
      </c>
      <c r="G4" s="8"/>
      <c r="H4" s="9"/>
      <c r="I4" s="10"/>
      <c r="M4" s="21" t="s">
        <v>11</v>
      </c>
      <c r="N4" s="22" t="s">
        <v>12</v>
      </c>
      <c r="O4" s="23" t="s">
        <v>13</v>
      </c>
      <c r="P4" s="24" t="s">
        <v>14</v>
      </c>
      <c r="Q4" s="25" t="s">
        <v>15</v>
      </c>
      <c r="R4" s="26" t="s">
        <v>16</v>
      </c>
      <c r="W4" s="120" t="s">
        <v>0</v>
      </c>
      <c r="X4" s="121">
        <f>E27*C29/E29</f>
        <v>13.012048192771084</v>
      </c>
      <c r="Y4" s="121">
        <f>E27*D29/E29</f>
        <v>22.987951807228917</v>
      </c>
    </row>
    <row r="5" spans="2:25" ht="17.25" customHeight="1" thickBot="1" thickTop="1">
      <c r="B5" s="184"/>
      <c r="C5" s="185" t="s">
        <v>84</v>
      </c>
      <c r="D5" s="186" t="s">
        <v>85</v>
      </c>
      <c r="E5" s="27"/>
      <c r="G5" s="8"/>
      <c r="H5" s="9"/>
      <c r="I5" s="28"/>
      <c r="M5" s="29">
        <v>7</v>
      </c>
      <c r="N5" s="30">
        <f>C4</f>
        <v>0.7070707070707072</v>
      </c>
      <c r="O5" s="31">
        <f>D4</f>
        <v>0.2617809744922059</v>
      </c>
      <c r="P5" s="32">
        <f>E4</f>
        <v>1.9097987765048794</v>
      </c>
      <c r="Q5" s="33">
        <f aca="true" t="shared" si="0" ref="Q5:Q18">N5-O5</f>
        <v>0.4452897325785013</v>
      </c>
      <c r="R5" s="34">
        <f aca="true" t="shared" si="1" ref="R5:R18">P5-N5</f>
        <v>1.2027280694341722</v>
      </c>
      <c r="W5" s="120" t="s">
        <v>1</v>
      </c>
      <c r="X5" s="121">
        <f>E28*C29/E29</f>
        <v>16.987951807228917</v>
      </c>
      <c r="Y5" s="121">
        <f>E28*D29/E29</f>
        <v>30.012048192771083</v>
      </c>
    </row>
    <row r="6" spans="2:18" ht="17.25" customHeight="1">
      <c r="B6" s="187" t="s">
        <v>77</v>
      </c>
      <c r="C6" s="36">
        <v>5</v>
      </c>
      <c r="D6" s="37">
        <v>28</v>
      </c>
      <c r="E6" s="38">
        <f>C6+D6</f>
        <v>33</v>
      </c>
      <c r="G6" s="8"/>
      <c r="I6" s="9"/>
      <c r="M6" s="39">
        <v>6</v>
      </c>
      <c r="N6" s="40"/>
      <c r="O6" s="41"/>
      <c r="P6" s="42"/>
      <c r="Q6" s="43">
        <f t="shared" si="0"/>
        <v>0</v>
      </c>
      <c r="R6" s="44">
        <f t="shared" si="1"/>
        <v>0</v>
      </c>
    </row>
    <row r="7" spans="2:23" ht="16.5" customHeight="1" thickBot="1">
      <c r="B7" s="187" t="s">
        <v>78</v>
      </c>
      <c r="C7" s="46">
        <v>9</v>
      </c>
      <c r="D7" s="47">
        <v>33</v>
      </c>
      <c r="E7" s="38">
        <f>C7+D7</f>
        <v>42</v>
      </c>
      <c r="I7" s="9"/>
      <c r="M7" s="29">
        <v>5</v>
      </c>
      <c r="N7" s="40"/>
      <c r="O7" s="41"/>
      <c r="P7" s="42"/>
      <c r="Q7" s="43">
        <f t="shared" si="0"/>
        <v>0</v>
      </c>
      <c r="R7" s="44">
        <f t="shared" si="1"/>
        <v>0</v>
      </c>
      <c r="W7" t="s">
        <v>75</v>
      </c>
    </row>
    <row r="8" spans="2:25" ht="18" customHeight="1" thickBot="1">
      <c r="B8" s="48"/>
      <c r="C8" s="49">
        <f>C6+C7</f>
        <v>14</v>
      </c>
      <c r="D8" s="49">
        <f>D6+D7</f>
        <v>61</v>
      </c>
      <c r="E8" s="50">
        <f>E6+E7</f>
        <v>75</v>
      </c>
      <c r="F8" s="51"/>
      <c r="M8" s="39">
        <v>4</v>
      </c>
      <c r="N8" s="40"/>
      <c r="O8" s="41"/>
      <c r="P8" s="42"/>
      <c r="Q8" s="43">
        <f t="shared" si="0"/>
        <v>0</v>
      </c>
      <c r="R8" s="44">
        <f t="shared" si="1"/>
        <v>0</v>
      </c>
      <c r="W8" s="122" t="s">
        <v>32</v>
      </c>
      <c r="X8" s="119" t="s">
        <v>17</v>
      </c>
      <c r="Y8" s="119" t="s">
        <v>18</v>
      </c>
    </row>
    <row r="9" spans="2:25" ht="15" thickTop="1">
      <c r="B9" s="52" t="s">
        <v>19</v>
      </c>
      <c r="C9" s="53">
        <f>$C$4</f>
        <v>0.7070707070707072</v>
      </c>
      <c r="D9" s="54"/>
      <c r="E9" s="55"/>
      <c r="M9" s="29">
        <v>3</v>
      </c>
      <c r="N9" s="40"/>
      <c r="O9" s="41"/>
      <c r="P9" s="42"/>
      <c r="Q9" s="43">
        <f t="shared" si="0"/>
        <v>0</v>
      </c>
      <c r="R9" s="44">
        <f t="shared" si="1"/>
        <v>0</v>
      </c>
      <c r="W9" s="120" t="s">
        <v>0</v>
      </c>
      <c r="X9" s="121">
        <f>E6*C8/E8</f>
        <v>6.16</v>
      </c>
      <c r="Y9" s="121">
        <f>E6*D8/E8</f>
        <v>26.84</v>
      </c>
    </row>
    <row r="10" spans="2:25" ht="15" thickBot="1">
      <c r="B10" s="56" t="s">
        <v>20</v>
      </c>
      <c r="C10" s="57">
        <f>$D$4</f>
        <v>0.2617809744922059</v>
      </c>
      <c r="D10" s="58">
        <f>$E$4</f>
        <v>1.9097987765048794</v>
      </c>
      <c r="E10" s="59"/>
      <c r="M10" s="39">
        <v>2</v>
      </c>
      <c r="N10" s="40"/>
      <c r="O10" s="41"/>
      <c r="P10" s="42"/>
      <c r="Q10" s="43">
        <f t="shared" si="0"/>
        <v>0</v>
      </c>
      <c r="R10" s="44">
        <f t="shared" si="1"/>
        <v>0</v>
      </c>
      <c r="W10" s="120" t="s">
        <v>1</v>
      </c>
      <c r="X10" s="121">
        <f>E7*C8/E8</f>
        <v>7.84</v>
      </c>
      <c r="Y10" s="121">
        <f>E7*D8/E8</f>
        <v>34.16</v>
      </c>
    </row>
    <row r="11" spans="2:18" ht="15" thickBot="1">
      <c r="B11" s="182"/>
      <c r="C11" s="53"/>
      <c r="D11" s="183"/>
      <c r="E11" s="5"/>
      <c r="M11" s="29"/>
      <c r="N11" s="40"/>
      <c r="O11" s="41"/>
      <c r="P11" s="42"/>
      <c r="Q11" s="43"/>
      <c r="R11" s="44"/>
    </row>
    <row r="12" spans="2:18" ht="14.25" thickTop="1">
      <c r="B12" s="123"/>
      <c r="C12" s="124"/>
      <c r="D12" s="124"/>
      <c r="E12" s="124"/>
      <c r="M12" s="29"/>
      <c r="N12" s="40"/>
      <c r="O12" s="41"/>
      <c r="P12" s="42"/>
      <c r="Q12" s="43"/>
      <c r="R12" s="44"/>
    </row>
    <row r="13" spans="2:18" ht="15.75">
      <c r="B13" s="125" t="str">
        <f>Sheet1!$A$10</f>
        <v>Fisher's exact probability test</v>
      </c>
      <c r="C13" s="126" t="str">
        <f>Sheet1!$B$10</f>
        <v>両側 P 値 = 0.56127，片側 P 値 = 0.34981</v>
      </c>
      <c r="D13" s="5"/>
      <c r="E13" s="5"/>
      <c r="M13" s="29"/>
      <c r="N13" s="40"/>
      <c r="O13" s="41"/>
      <c r="P13" s="42"/>
      <c r="Q13" s="43"/>
      <c r="R13" s="44"/>
    </row>
    <row r="14" spans="2:18" ht="15">
      <c r="B14" s="127" t="s">
        <v>37</v>
      </c>
      <c r="C14" s="128"/>
      <c r="D14" s="5"/>
      <c r="E14" s="5"/>
      <c r="M14" s="29"/>
      <c r="N14" s="40"/>
      <c r="O14" s="41"/>
      <c r="P14" s="42"/>
      <c r="Q14" s="43"/>
      <c r="R14" s="44"/>
    </row>
    <row r="15" spans="2:18" ht="13.5">
      <c r="B15" s="129"/>
      <c r="C15" s="5"/>
      <c r="D15" s="5"/>
      <c r="E15" s="84"/>
      <c r="M15" s="29"/>
      <c r="N15" s="40"/>
      <c r="O15" s="41"/>
      <c r="P15" s="42"/>
      <c r="Q15" s="43"/>
      <c r="R15" s="44"/>
    </row>
    <row r="16" spans="2:18" ht="16.5" thickBot="1">
      <c r="B16" s="130" t="s">
        <v>56</v>
      </c>
      <c r="C16" s="131">
        <f>CHITEST(C6:D7,X9:Y10)</f>
        <v>0.4886038110247535</v>
      </c>
      <c r="D16" s="132"/>
      <c r="E16" s="132"/>
      <c r="M16" s="29"/>
      <c r="N16" s="40"/>
      <c r="O16" s="41"/>
      <c r="P16" s="42"/>
      <c r="Q16" s="43"/>
      <c r="R16" s="44"/>
    </row>
    <row r="17" spans="2:18" ht="15" thickTop="1">
      <c r="B17" s="182"/>
      <c r="C17" s="53"/>
      <c r="D17" s="183"/>
      <c r="E17" s="5"/>
      <c r="M17" s="29"/>
      <c r="N17" s="40"/>
      <c r="O17" s="41"/>
      <c r="P17" s="42"/>
      <c r="Q17" s="43"/>
      <c r="R17" s="44"/>
    </row>
    <row r="18" spans="1:18" ht="12.75" customHeight="1" thickBot="1">
      <c r="A18" s="5"/>
      <c r="B18" s="5"/>
      <c r="C18" s="5"/>
      <c r="D18" s="5"/>
      <c r="E18" s="5"/>
      <c r="F18" s="5"/>
      <c r="M18" s="29">
        <v>1</v>
      </c>
      <c r="N18" s="40"/>
      <c r="O18" s="41"/>
      <c r="P18" s="42"/>
      <c r="Q18" s="43">
        <f t="shared" si="0"/>
        <v>0</v>
      </c>
      <c r="R18" s="44">
        <f t="shared" si="1"/>
        <v>0</v>
      </c>
    </row>
    <row r="19" spans="1:18" ht="21.75" customHeight="1" thickBot="1">
      <c r="A19" s="5"/>
      <c r="B19" s="60"/>
      <c r="C19" s="61" t="s">
        <v>21</v>
      </c>
      <c r="D19" s="62" t="s">
        <v>2</v>
      </c>
      <c r="E19" s="63" t="s">
        <v>22</v>
      </c>
      <c r="F19" s="64" t="s">
        <v>23</v>
      </c>
      <c r="M19" s="65"/>
      <c r="N19" s="66"/>
      <c r="O19" s="67"/>
      <c r="P19" s="68"/>
      <c r="Q19" s="69"/>
      <c r="R19" s="70"/>
    </row>
    <row r="20" spans="1:6" ht="21.75" customHeight="1">
      <c r="A20" s="5"/>
      <c r="B20" s="45" t="str">
        <f>B6</f>
        <v>対策後</v>
      </c>
      <c r="C20" s="71">
        <f>100*C7/E7</f>
        <v>21.428571428571427</v>
      </c>
      <c r="D20" s="200">
        <f>C21/C20</f>
        <v>0.7070707070707072</v>
      </c>
      <c r="E20" s="202">
        <f>100*(1-D20)</f>
        <v>29.29292929292928</v>
      </c>
      <c r="F20" s="191">
        <f>1/(C7/E7-C6/E6)</f>
        <v>15.931034482758625</v>
      </c>
    </row>
    <row r="21" spans="1:9" ht="21.75" customHeight="1" thickBot="1">
      <c r="A21" s="5"/>
      <c r="B21" s="35" t="str">
        <f>B7</f>
        <v>対策前</v>
      </c>
      <c r="C21" s="71">
        <f>100*C6/E6</f>
        <v>15.151515151515152</v>
      </c>
      <c r="D21" s="201"/>
      <c r="E21" s="203"/>
      <c r="F21" s="192"/>
      <c r="I21" s="4" t="s">
        <v>24</v>
      </c>
    </row>
    <row r="22" spans="1:13" ht="15" customHeight="1" thickBot="1">
      <c r="A22" s="5"/>
      <c r="B22" s="5"/>
      <c r="C22" s="5"/>
      <c r="D22" s="5"/>
      <c r="E22" s="5"/>
      <c r="F22" s="5"/>
      <c r="M22" s="2" t="s">
        <v>25</v>
      </c>
    </row>
    <row r="23" spans="2:18" ht="21" customHeight="1" thickBot="1">
      <c r="B23" s="193" t="s">
        <v>26</v>
      </c>
      <c r="C23" s="194"/>
      <c r="D23" s="194"/>
      <c r="E23" s="195"/>
      <c r="G23" s="72"/>
      <c r="M23" s="11"/>
      <c r="N23" s="12"/>
      <c r="O23" s="13" t="s">
        <v>27</v>
      </c>
      <c r="P23" s="14"/>
      <c r="Q23" s="15"/>
      <c r="R23" s="16"/>
    </row>
    <row r="24" spans="2:18" ht="15" customHeight="1" thickBot="1">
      <c r="B24" s="6"/>
      <c r="C24" s="7" t="s">
        <v>28</v>
      </c>
      <c r="D24" s="196" t="s">
        <v>8</v>
      </c>
      <c r="E24" s="197"/>
      <c r="M24" s="21" t="s">
        <v>11</v>
      </c>
      <c r="N24" s="22" t="s">
        <v>29</v>
      </c>
      <c r="O24" s="23" t="s">
        <v>13</v>
      </c>
      <c r="P24" s="24" t="s">
        <v>14</v>
      </c>
      <c r="Q24" s="25" t="s">
        <v>15</v>
      </c>
      <c r="R24" s="26" t="s">
        <v>16</v>
      </c>
    </row>
    <row r="25" spans="2:18" ht="17.25" thickBot="1" thickTop="1">
      <c r="B25" s="73" t="s">
        <v>30</v>
      </c>
      <c r="C25" s="74">
        <f>(C27*D28)/(D27*C28)</f>
        <v>4.625</v>
      </c>
      <c r="D25" s="75">
        <f>EXP(LN(C25)-1.96*SQRT((1/C27)+(1/D27)+(1/C28)+(1/D28)))</f>
        <v>1.7722022839518723</v>
      </c>
      <c r="E25" s="76">
        <f>EXP(LN(C25)+1.96*SQRT((1/C27)+(1/D27)+(1/C28)+(1/D28)))</f>
        <v>12.070080934722974</v>
      </c>
      <c r="G25" s="8"/>
      <c r="M25" s="29">
        <v>7</v>
      </c>
      <c r="N25" s="30">
        <f>$C$25</f>
        <v>4.625</v>
      </c>
      <c r="O25" s="31">
        <f>$D$25</f>
        <v>1.7722022839518723</v>
      </c>
      <c r="P25" s="32">
        <f>$E$25</f>
        <v>12.070080934722974</v>
      </c>
      <c r="Q25" s="33">
        <f aca="true" t="shared" si="2" ref="Q25:Q31">N25-O25</f>
        <v>2.8527977160481277</v>
      </c>
      <c r="R25" s="34">
        <f aca="true" t="shared" si="3" ref="R25:R31">P25-N25</f>
        <v>7.445080934722974</v>
      </c>
    </row>
    <row r="26" spans="2:18" ht="19.5" customHeight="1" thickBot="1">
      <c r="B26" s="184"/>
      <c r="C26" s="185" t="s">
        <v>79</v>
      </c>
      <c r="D26" s="186" t="s">
        <v>80</v>
      </c>
      <c r="E26" s="190" t="s">
        <v>81</v>
      </c>
      <c r="G26" s="8"/>
      <c r="M26" s="39">
        <v>6</v>
      </c>
      <c r="N26" s="40"/>
      <c r="O26" s="41"/>
      <c r="P26" s="42"/>
      <c r="Q26" s="43">
        <f t="shared" si="2"/>
        <v>0</v>
      </c>
      <c r="R26" s="44">
        <f t="shared" si="3"/>
        <v>0</v>
      </c>
    </row>
    <row r="27" spans="2:18" ht="21.75" customHeight="1">
      <c r="B27" s="188" t="s">
        <v>82</v>
      </c>
      <c r="C27" s="36">
        <v>20</v>
      </c>
      <c r="D27" s="37">
        <v>16</v>
      </c>
      <c r="E27" s="38">
        <v>36</v>
      </c>
      <c r="M27" s="29">
        <v>5</v>
      </c>
      <c r="N27" s="40"/>
      <c r="O27" s="41"/>
      <c r="P27" s="42"/>
      <c r="Q27" s="43">
        <f t="shared" si="2"/>
        <v>0</v>
      </c>
      <c r="R27" s="44">
        <f t="shared" si="3"/>
        <v>0</v>
      </c>
    </row>
    <row r="28" spans="2:18" ht="18.75" customHeight="1" thickBot="1">
      <c r="B28" s="189" t="s">
        <v>83</v>
      </c>
      <c r="C28" s="46">
        <v>10</v>
      </c>
      <c r="D28" s="47">
        <v>37</v>
      </c>
      <c r="E28" s="38">
        <v>47</v>
      </c>
      <c r="G28" s="77"/>
      <c r="M28" s="39">
        <v>4</v>
      </c>
      <c r="N28" s="40"/>
      <c r="O28" s="41"/>
      <c r="P28" s="42"/>
      <c r="Q28" s="43">
        <f t="shared" si="2"/>
        <v>0</v>
      </c>
      <c r="R28" s="44">
        <f t="shared" si="3"/>
        <v>0</v>
      </c>
    </row>
    <row r="29" spans="2:18" ht="15" customHeight="1" thickBot="1">
      <c r="B29" s="78"/>
      <c r="C29" s="79">
        <f>C27+C28</f>
        <v>30</v>
      </c>
      <c r="D29" s="79">
        <f>D27+D28</f>
        <v>53</v>
      </c>
      <c r="E29" s="80">
        <f>E27+E28</f>
        <v>83</v>
      </c>
      <c r="M29" s="29">
        <v>3</v>
      </c>
      <c r="N29" s="40"/>
      <c r="O29" s="41"/>
      <c r="P29" s="42"/>
      <c r="Q29" s="43">
        <f t="shared" si="2"/>
        <v>0</v>
      </c>
      <c r="R29" s="44">
        <f t="shared" si="3"/>
        <v>0</v>
      </c>
    </row>
    <row r="30" spans="2:18" ht="16.5" customHeight="1">
      <c r="B30" s="6"/>
      <c r="C30" s="5"/>
      <c r="D30" s="5"/>
      <c r="E30" s="55"/>
      <c r="M30" s="39">
        <v>2</v>
      </c>
      <c r="N30" s="40"/>
      <c r="O30" s="41"/>
      <c r="P30" s="42"/>
      <c r="Q30" s="43">
        <f t="shared" si="2"/>
        <v>0</v>
      </c>
      <c r="R30" s="44">
        <f t="shared" si="3"/>
        <v>0</v>
      </c>
    </row>
    <row r="31" spans="2:18" ht="16.5" customHeight="1">
      <c r="B31" s="52" t="s">
        <v>31</v>
      </c>
      <c r="C31" s="53">
        <f>$C$25</f>
        <v>4.625</v>
      </c>
      <c r="D31" s="81"/>
      <c r="E31" s="55"/>
      <c r="M31" s="29">
        <v>1</v>
      </c>
      <c r="N31" s="40"/>
      <c r="O31" s="41"/>
      <c r="P31" s="42"/>
      <c r="Q31" s="43">
        <f t="shared" si="2"/>
        <v>0</v>
      </c>
      <c r="R31" s="44">
        <f t="shared" si="3"/>
        <v>0</v>
      </c>
    </row>
    <row r="32" spans="2:18" ht="15" thickBot="1">
      <c r="B32" s="52" t="s">
        <v>20</v>
      </c>
      <c r="C32" s="171" t="s">
        <v>69</v>
      </c>
      <c r="D32" s="171" t="s">
        <v>70</v>
      </c>
      <c r="E32" s="55"/>
      <c r="M32" s="65"/>
      <c r="N32" s="66"/>
      <c r="O32" s="67"/>
      <c r="P32" s="68"/>
      <c r="Q32" s="69"/>
      <c r="R32" s="70"/>
    </row>
    <row r="33" spans="2:5" ht="12.75" customHeight="1" thickBot="1">
      <c r="B33" s="82"/>
      <c r="C33" s="57">
        <f>D25</f>
        <v>1.7722022839518723</v>
      </c>
      <c r="D33" s="58">
        <f>E25</f>
        <v>12.070080934722974</v>
      </c>
      <c r="E33" s="59"/>
    </row>
    <row r="34" ht="15" customHeight="1" thickBot="1">
      <c r="F34" t="s">
        <v>55</v>
      </c>
    </row>
    <row r="35" spans="2:10" ht="14.25" thickTop="1">
      <c r="B35" s="123"/>
      <c r="C35" s="124"/>
      <c r="D35" s="124"/>
      <c r="E35" s="124"/>
      <c r="F35" s="118"/>
      <c r="G35" s="118"/>
      <c r="H35" s="105" t="s">
        <v>50</v>
      </c>
      <c r="I35" s="105"/>
      <c r="J35" s="181" t="s">
        <v>74</v>
      </c>
    </row>
    <row r="36" spans="2:10" ht="15.75">
      <c r="B36" s="125" t="str">
        <f>'Fisher直接確率検定'!A10</f>
        <v>Fisher's exact probability test</v>
      </c>
      <c r="C36" s="126" t="str">
        <f>'Fisher直接確率検定'!B10</f>
        <v>両側 P 値 = 0.00243，片側 P 値 = 0.00134</v>
      </c>
      <c r="D36" s="5"/>
      <c r="E36" s="5"/>
      <c r="F36" s="168" t="str">
        <f>A47</f>
        <v>male</v>
      </c>
      <c r="G36" s="168">
        <f>B47</f>
        <v>4.625</v>
      </c>
      <c r="H36" s="168">
        <f>C47</f>
        <v>1.7722022839518723</v>
      </c>
      <c r="I36" s="168">
        <f>D47</f>
        <v>12.070080934722974</v>
      </c>
      <c r="J36" s="168"/>
    </row>
    <row r="37" spans="2:10" ht="15">
      <c r="B37" s="127" t="s">
        <v>37</v>
      </c>
      <c r="C37" s="128"/>
      <c r="D37" s="5"/>
      <c r="E37" s="5"/>
      <c r="F37" s="168"/>
      <c r="G37" s="169"/>
      <c r="H37" s="169"/>
      <c r="I37" s="169"/>
      <c r="J37" s="172"/>
    </row>
    <row r="38" spans="2:10" ht="12.75">
      <c r="B38" s="129"/>
      <c r="C38" s="5"/>
      <c r="D38" s="5"/>
      <c r="E38" s="84"/>
      <c r="F38" s="170"/>
      <c r="G38" s="169"/>
      <c r="H38" s="169"/>
      <c r="I38" s="169"/>
      <c r="J38" s="169"/>
    </row>
    <row r="39" spans="2:10" ht="18.75" customHeight="1" thickBot="1">
      <c r="B39" s="130" t="s">
        <v>56</v>
      </c>
      <c r="C39" s="131">
        <f>CHITEST(C27:D28,X4:Y5)</f>
        <v>0.0012748792439488338</v>
      </c>
      <c r="D39" s="132"/>
      <c r="E39" s="132"/>
      <c r="F39" s="170"/>
      <c r="G39" s="169"/>
      <c r="H39" s="169"/>
      <c r="I39" s="169"/>
      <c r="J39" s="169"/>
    </row>
    <row r="40" spans="6:10" ht="13.5" thickTop="1">
      <c r="F40" s="168"/>
      <c r="G40" s="169"/>
      <c r="H40" s="169"/>
      <c r="I40" s="169"/>
      <c r="J40" s="169"/>
    </row>
    <row r="41" spans="2:10" ht="12.75">
      <c r="B41" s="157"/>
      <c r="F41" s="168"/>
      <c r="G41" s="169"/>
      <c r="H41" s="169"/>
      <c r="I41" s="169"/>
      <c r="J41" s="169"/>
    </row>
    <row r="42" spans="6:10" ht="13.5" customHeight="1">
      <c r="F42" s="170"/>
      <c r="G42" s="169"/>
      <c r="H42" s="169"/>
      <c r="I42" s="169"/>
      <c r="J42" s="169"/>
    </row>
    <row r="43" spans="6:10" ht="12.75">
      <c r="F43" s="168"/>
      <c r="G43" s="169"/>
      <c r="H43" s="169"/>
      <c r="I43" s="169"/>
      <c r="J43" s="169"/>
    </row>
    <row r="44" spans="2:10" ht="12.75">
      <c r="B44" s="157"/>
      <c r="F44" s="168"/>
      <c r="G44" s="169"/>
      <c r="H44" s="169"/>
      <c r="I44" s="169"/>
      <c r="J44" s="169"/>
    </row>
    <row r="45" spans="6:10" ht="12.75">
      <c r="F45" s="168"/>
      <c r="G45" s="169"/>
      <c r="H45" s="169"/>
      <c r="I45" s="169"/>
      <c r="J45" s="169"/>
    </row>
    <row r="46" spans="1:10" ht="14.25">
      <c r="A46" s="105" t="s">
        <v>11</v>
      </c>
      <c r="B46" s="105" t="s">
        <v>71</v>
      </c>
      <c r="C46" s="105" t="s">
        <v>72</v>
      </c>
      <c r="D46" s="105" t="s">
        <v>73</v>
      </c>
      <c r="E46" s="174" t="s">
        <v>49</v>
      </c>
      <c r="F46" s="168"/>
      <c r="G46" s="169"/>
      <c r="H46" s="169"/>
      <c r="I46" s="169"/>
      <c r="J46" s="169"/>
    </row>
    <row r="47" spans="1:10" ht="12.75">
      <c r="A47" s="168" t="s">
        <v>39</v>
      </c>
      <c r="B47" s="173">
        <f>$C$31</f>
        <v>4.625</v>
      </c>
      <c r="C47" s="173">
        <f>$C$33</f>
        <v>1.7722022839518723</v>
      </c>
      <c r="D47" s="173">
        <f>$D$33</f>
        <v>12.070080934722974</v>
      </c>
      <c r="E47" s="175"/>
      <c r="F47" s="168"/>
      <c r="G47" s="169"/>
      <c r="H47" s="169"/>
      <c r="I47" s="169"/>
      <c r="J47" s="169"/>
    </row>
    <row r="48" spans="6:10" ht="12.75">
      <c r="F48" s="170"/>
      <c r="G48" s="169"/>
      <c r="H48" s="169"/>
      <c r="I48" s="169"/>
      <c r="J48" s="169"/>
    </row>
    <row r="49" spans="6:10" ht="12.75">
      <c r="F49" s="170"/>
      <c r="G49" s="169"/>
      <c r="H49" s="169"/>
      <c r="I49" s="169"/>
      <c r="J49" s="169"/>
    </row>
  </sheetData>
  <mergeCells count="7">
    <mergeCell ref="F20:F21"/>
    <mergeCell ref="B23:E23"/>
    <mergeCell ref="D24:E24"/>
    <mergeCell ref="B2:E2"/>
    <mergeCell ref="D3:E3"/>
    <mergeCell ref="D20:D21"/>
    <mergeCell ref="E20:E21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19"/>
  <sheetViews>
    <sheetView showGridLines="0" zoomScale="75" zoomScaleNormal="75" workbookViewId="0" topLeftCell="A1">
      <selection activeCell="A1" sqref="A1"/>
    </sheetView>
  </sheetViews>
  <sheetFormatPr defaultColWidth="9.00390625" defaultRowHeight="12.75"/>
  <cols>
    <col min="1" max="1" width="3.25390625" style="0" customWidth="1"/>
    <col min="2" max="2" width="12.125" style="0" customWidth="1"/>
    <col min="3" max="3" width="10.625" style="0" customWidth="1"/>
    <col min="4" max="4" width="7.625" style="0" customWidth="1"/>
    <col min="7" max="7" width="10.375" style="0" bestFit="1" customWidth="1"/>
    <col min="8" max="8" width="8.625" style="89" customWidth="1"/>
    <col min="10" max="10" width="10.375" style="0" bestFit="1" customWidth="1"/>
    <col min="25" max="25" width="16.625" style="0" customWidth="1"/>
    <col min="30" max="31" width="13.00390625" style="0" customWidth="1"/>
  </cols>
  <sheetData>
    <row r="1" spans="3:29" ht="36" customHeight="1" thickBot="1">
      <c r="C1" s="2" t="s">
        <v>42</v>
      </c>
      <c r="Z1" s="5" t="s">
        <v>40</v>
      </c>
      <c r="AA1" s="5"/>
      <c r="AB1" s="5"/>
      <c r="AC1" s="5" t="s">
        <v>41</v>
      </c>
    </row>
    <row r="2" spans="25:32" ht="12">
      <c r="Y2" s="90"/>
      <c r="Z2" s="11"/>
      <c r="AA2" s="12"/>
      <c r="AB2" s="204" t="s">
        <v>43</v>
      </c>
      <c r="AC2" s="205"/>
      <c r="AD2" s="206"/>
      <c r="AE2" s="206"/>
      <c r="AF2" s="90"/>
    </row>
    <row r="3" spans="1:32" ht="15" thickBot="1">
      <c r="A3" s="5"/>
      <c r="C3" s="5"/>
      <c r="D3" s="5"/>
      <c r="G3" s="110"/>
      <c r="H3" s="111" t="s">
        <v>43</v>
      </c>
      <c r="I3" s="110"/>
      <c r="J3" s="110"/>
      <c r="Y3" s="91" t="s">
        <v>11</v>
      </c>
      <c r="Z3" s="92" t="s">
        <v>44</v>
      </c>
      <c r="AA3" s="115" t="s">
        <v>54</v>
      </c>
      <c r="AB3" s="23" t="s">
        <v>45</v>
      </c>
      <c r="AC3" s="24" t="s">
        <v>46</v>
      </c>
      <c r="AD3" s="25" t="s">
        <v>47</v>
      </c>
      <c r="AE3" s="137" t="s">
        <v>48</v>
      </c>
      <c r="AF3" s="138" t="s">
        <v>59</v>
      </c>
    </row>
    <row r="4" spans="1:32" ht="15" thickTop="1">
      <c r="A4" s="5"/>
      <c r="C4" s="5"/>
      <c r="D4" s="5"/>
      <c r="G4" s="112" t="s">
        <v>38</v>
      </c>
      <c r="H4" s="112" t="s">
        <v>51</v>
      </c>
      <c r="I4" s="113" t="s">
        <v>52</v>
      </c>
      <c r="J4" s="112" t="s">
        <v>53</v>
      </c>
      <c r="Y4" s="136" t="str">
        <f>'オッズ・リスク計算'!F36</f>
        <v>male</v>
      </c>
      <c r="Z4" s="39">
        <v>7</v>
      </c>
      <c r="AA4" s="116">
        <f>'オッズ・リスク計算'!G36</f>
        <v>4.625</v>
      </c>
      <c r="AB4" s="93">
        <f>'オッズ・リスク計算'!H36</f>
        <v>1.7722022839518723</v>
      </c>
      <c r="AC4" s="94">
        <f>'オッズ・リスク計算'!I36</f>
        <v>12.070080934722974</v>
      </c>
      <c r="AD4" s="177">
        <f>AA4-AB4</f>
        <v>2.8527977160481277</v>
      </c>
      <c r="AE4" s="178">
        <f aca="true" t="shared" si="0" ref="AE4:AE10">AC4-AA4</f>
        <v>7.445080934722974</v>
      </c>
      <c r="AF4" s="139">
        <f>'オッズ・リスク計算'!J36</f>
        <v>0</v>
      </c>
    </row>
    <row r="5" spans="1:32" ht="15">
      <c r="A5" s="97"/>
      <c r="B5" s="108" t="str">
        <f>$Y$4</f>
        <v>male</v>
      </c>
      <c r="C5" s="98"/>
      <c r="D5" s="5"/>
      <c r="G5" s="99">
        <f>$AA$4</f>
        <v>4.625</v>
      </c>
      <c r="H5" s="100">
        <f>AB4</f>
        <v>1.7722022839518723</v>
      </c>
      <c r="I5" s="99">
        <f>AC4</f>
        <v>12.070080934722974</v>
      </c>
      <c r="J5" s="101">
        <f>$AF$4</f>
        <v>0</v>
      </c>
      <c r="Y5" s="136">
        <f>'オッズ・リスク計算'!F37</f>
        <v>0</v>
      </c>
      <c r="Z5" s="39">
        <v>6</v>
      </c>
      <c r="AA5" s="117">
        <f>'オッズ・リスク計算'!G37</f>
        <v>0</v>
      </c>
      <c r="AB5" s="95">
        <f>'オッズ・リスク計算'!H37</f>
        <v>0</v>
      </c>
      <c r="AC5" s="96">
        <f>'オッズ・リスク計算'!I37</f>
        <v>0</v>
      </c>
      <c r="AD5" s="177">
        <f aca="true" t="shared" si="1" ref="AD5:AD12">AA5-AB5</f>
        <v>0</v>
      </c>
      <c r="AE5" s="179">
        <f t="shared" si="0"/>
        <v>0</v>
      </c>
      <c r="AF5" s="140">
        <f>'オッズ・リスク計算'!J37</f>
        <v>0</v>
      </c>
    </row>
    <row r="6" spans="1:32" ht="15">
      <c r="A6" s="5"/>
      <c r="B6" s="1"/>
      <c r="C6" s="5"/>
      <c r="D6" s="5"/>
      <c r="G6" s="102"/>
      <c r="Y6" s="136">
        <f>'オッズ・リスク計算'!F38</f>
        <v>0</v>
      </c>
      <c r="Z6" s="39">
        <v>5</v>
      </c>
      <c r="AA6" s="117">
        <f>'オッズ・リスク計算'!G38</f>
        <v>0</v>
      </c>
      <c r="AB6" s="95">
        <f>'オッズ・リスク計算'!H38</f>
        <v>0</v>
      </c>
      <c r="AC6" s="96">
        <f>'オッズ・リスク計算'!I38</f>
        <v>0</v>
      </c>
      <c r="AD6" s="177">
        <f t="shared" si="1"/>
        <v>0</v>
      </c>
      <c r="AE6" s="179">
        <f t="shared" si="0"/>
        <v>0</v>
      </c>
      <c r="AF6" s="140">
        <f>'オッズ・リスク計算'!J38</f>
        <v>0</v>
      </c>
    </row>
    <row r="7" spans="1:32" ht="15">
      <c r="A7" s="5"/>
      <c r="B7" s="108">
        <f>$Y$5</f>
        <v>0</v>
      </c>
      <c r="C7" s="5"/>
      <c r="D7" s="5"/>
      <c r="G7" s="99">
        <f>AA5</f>
        <v>0</v>
      </c>
      <c r="H7" s="103">
        <f>AB5</f>
        <v>0</v>
      </c>
      <c r="I7" s="101">
        <f>AC5</f>
        <v>0</v>
      </c>
      <c r="J7" s="101">
        <f>$AF$5</f>
        <v>0</v>
      </c>
      <c r="Y7" s="136">
        <f>'オッズ・リスク計算'!F39</f>
        <v>0</v>
      </c>
      <c r="Z7" s="29">
        <v>4</v>
      </c>
      <c r="AA7" s="117">
        <f>'オッズ・リスク計算'!G39</f>
        <v>0</v>
      </c>
      <c r="AB7" s="95">
        <f>'オッズ・リスク計算'!H39</f>
        <v>0</v>
      </c>
      <c r="AC7" s="96">
        <f>'オッズ・リスク計算'!I39</f>
        <v>0</v>
      </c>
      <c r="AD7" s="177">
        <f t="shared" si="1"/>
        <v>0</v>
      </c>
      <c r="AE7" s="179">
        <f t="shared" si="0"/>
        <v>0</v>
      </c>
      <c r="AF7" s="140">
        <f>'オッズ・リスク計算'!J39</f>
        <v>0</v>
      </c>
    </row>
    <row r="8" spans="1:32" ht="15">
      <c r="A8" s="5"/>
      <c r="B8" s="1"/>
      <c r="C8" s="5"/>
      <c r="D8" s="5"/>
      <c r="G8" s="102"/>
      <c r="Y8" s="136">
        <f>'オッズ・リスク計算'!F40</f>
        <v>0</v>
      </c>
      <c r="Z8" s="39">
        <v>3</v>
      </c>
      <c r="AA8" s="117">
        <f>'オッズ・リスク計算'!G40</f>
        <v>0</v>
      </c>
      <c r="AB8" s="95">
        <f>'オッズ・リスク計算'!H40</f>
        <v>0</v>
      </c>
      <c r="AC8" s="96">
        <f>'オッズ・リスク計算'!I40</f>
        <v>0</v>
      </c>
      <c r="AD8" s="177">
        <f t="shared" si="1"/>
        <v>0</v>
      </c>
      <c r="AE8" s="179">
        <f t="shared" si="0"/>
        <v>0</v>
      </c>
      <c r="AF8" s="140">
        <f>'オッズ・リスク計算'!J40</f>
        <v>0</v>
      </c>
    </row>
    <row r="9" spans="1:32" ht="15">
      <c r="A9" s="5"/>
      <c r="B9" s="108">
        <f>$Y$6</f>
        <v>0</v>
      </c>
      <c r="C9" s="5"/>
      <c r="D9" s="5"/>
      <c r="G9" s="101">
        <f>AA6</f>
        <v>0</v>
      </c>
      <c r="H9" s="100">
        <f>AB6</f>
        <v>0</v>
      </c>
      <c r="I9" s="99">
        <f>AC6</f>
        <v>0</v>
      </c>
      <c r="J9" s="101">
        <f>$AF$6</f>
        <v>0</v>
      </c>
      <c r="Y9" s="136">
        <f>'オッズ・リスク計算'!F41</f>
        <v>0</v>
      </c>
      <c r="Z9" s="39">
        <v>2</v>
      </c>
      <c r="AA9" s="117">
        <f>'オッズ・リスク計算'!G41</f>
        <v>0</v>
      </c>
      <c r="AB9" s="95">
        <f>'オッズ・リスク計算'!H41</f>
        <v>0</v>
      </c>
      <c r="AC9" s="96">
        <f>'オッズ・リスク計算'!I41</f>
        <v>0</v>
      </c>
      <c r="AD9" s="177">
        <f t="shared" si="1"/>
        <v>0</v>
      </c>
      <c r="AE9" s="179">
        <f t="shared" si="0"/>
        <v>0</v>
      </c>
      <c r="AF9" s="140">
        <f>'オッズ・リスク計算'!J41</f>
        <v>0</v>
      </c>
    </row>
    <row r="10" spans="1:32" ht="15.75" thickBot="1">
      <c r="A10" s="5"/>
      <c r="B10" s="1"/>
      <c r="C10" s="5"/>
      <c r="D10" s="5"/>
      <c r="G10" s="102"/>
      <c r="Y10" s="146">
        <f>'オッズ・リスク計算'!F42</f>
        <v>0</v>
      </c>
      <c r="Z10" s="147">
        <v>1</v>
      </c>
      <c r="AA10" s="148">
        <f>'オッズ・リスク計算'!G42</f>
        <v>0</v>
      </c>
      <c r="AB10" s="149">
        <f>'オッズ・リスク計算'!H42</f>
        <v>0</v>
      </c>
      <c r="AC10" s="150">
        <f>'オッズ・リスク計算'!I42</f>
        <v>0</v>
      </c>
      <c r="AD10" s="177">
        <f t="shared" si="1"/>
        <v>0</v>
      </c>
      <c r="AE10" s="180">
        <f t="shared" si="0"/>
        <v>0</v>
      </c>
      <c r="AF10" s="141">
        <f>'オッズ・リスク計算'!J42</f>
        <v>0</v>
      </c>
    </row>
    <row r="11" spans="1:32" ht="15">
      <c r="A11" s="5"/>
      <c r="B11" s="108">
        <f>$Y$7</f>
        <v>0</v>
      </c>
      <c r="C11" s="5"/>
      <c r="D11" s="5"/>
      <c r="G11" s="99">
        <f>AA7</f>
        <v>0</v>
      </c>
      <c r="H11" s="103">
        <f>AB7</f>
        <v>0</v>
      </c>
      <c r="I11" s="101">
        <f>AC7</f>
        <v>0</v>
      </c>
      <c r="J11" s="101">
        <f>$AF$7</f>
        <v>0</v>
      </c>
      <c r="X11" s="5"/>
      <c r="Y11" s="5">
        <f>'オッズ・リスク計算'!F43</f>
        <v>0</v>
      </c>
      <c r="Z11" s="84"/>
      <c r="AA11" s="144">
        <f>'オッズ・リスク計算'!G43</f>
        <v>0</v>
      </c>
      <c r="AB11" s="145">
        <f>'オッズ・リスク計算'!H43</f>
        <v>0</v>
      </c>
      <c r="AC11" s="145">
        <f>'オッズ・リスク計算'!I43</f>
        <v>0</v>
      </c>
      <c r="AD11" s="176">
        <f t="shared" si="1"/>
        <v>0</v>
      </c>
      <c r="AE11" s="5"/>
      <c r="AF11" s="107">
        <f>'オッズ・リスク計算'!J43</f>
        <v>0</v>
      </c>
    </row>
    <row r="12" spans="1:32" ht="15">
      <c r="A12" s="5"/>
      <c r="B12" s="1"/>
      <c r="C12" s="5"/>
      <c r="D12" s="5"/>
      <c r="G12" s="102"/>
      <c r="X12" s="5"/>
      <c r="Y12" s="5">
        <f>'オッズ・リスク計算'!F44</f>
        <v>0</v>
      </c>
      <c r="Z12" s="84"/>
      <c r="AA12" s="143">
        <f>'オッズ・リスク計算'!G44</f>
        <v>0</v>
      </c>
      <c r="AB12" s="5">
        <f>'オッズ・リスク計算'!H44</f>
        <v>0</v>
      </c>
      <c r="AC12" s="5">
        <f>'オッズ・リスク計算'!I44</f>
        <v>0</v>
      </c>
      <c r="AD12" s="176">
        <f t="shared" si="1"/>
        <v>0</v>
      </c>
      <c r="AE12" s="5"/>
      <c r="AF12" s="5">
        <f>'オッズ・リスク計算'!J44</f>
        <v>0</v>
      </c>
    </row>
    <row r="13" spans="2:32" ht="14.25">
      <c r="B13" s="109">
        <f>$Y$8</f>
        <v>0</v>
      </c>
      <c r="G13" s="101">
        <f>AA8</f>
        <v>0</v>
      </c>
      <c r="H13" s="100">
        <f>AB8</f>
        <v>0</v>
      </c>
      <c r="I13" s="99">
        <f>AC8</f>
        <v>0</v>
      </c>
      <c r="J13" s="101">
        <f>$AF$8</f>
        <v>0</v>
      </c>
      <c r="X13" s="5"/>
      <c r="Y13" s="5"/>
      <c r="Z13" s="84"/>
      <c r="AA13" s="143"/>
      <c r="AB13" s="5"/>
      <c r="AC13" s="5"/>
      <c r="AD13" s="5"/>
      <c r="AE13" s="5"/>
      <c r="AF13" s="5">
        <f>'オッズ・リスク計算'!J45</f>
        <v>0</v>
      </c>
    </row>
    <row r="14" spans="2:32" ht="15">
      <c r="B14" s="1"/>
      <c r="G14" s="102"/>
      <c r="X14" s="5"/>
      <c r="Y14" s="5"/>
      <c r="Z14" s="84"/>
      <c r="AA14" s="143"/>
      <c r="AB14" s="5"/>
      <c r="AC14" s="5"/>
      <c r="AD14" s="5"/>
      <c r="AE14" s="5"/>
      <c r="AF14" s="5"/>
    </row>
    <row r="15" spans="2:32" ht="14.25">
      <c r="B15" s="109">
        <f>$Y$9</f>
        <v>0</v>
      </c>
      <c r="G15" s="99">
        <f>AA9</f>
        <v>0</v>
      </c>
      <c r="H15" s="103">
        <f>AB9</f>
        <v>0</v>
      </c>
      <c r="I15" s="101">
        <f>AC9</f>
        <v>0</v>
      </c>
      <c r="J15" s="101">
        <f>$AF$9</f>
        <v>0</v>
      </c>
      <c r="X15" s="5"/>
      <c r="Y15" s="5"/>
      <c r="Z15" s="84"/>
      <c r="AA15" s="5"/>
      <c r="AB15" s="5"/>
      <c r="AC15" s="5"/>
      <c r="AD15" s="5"/>
      <c r="AE15" s="5"/>
      <c r="AF15" s="5"/>
    </row>
    <row r="16" spans="2:32" ht="15">
      <c r="B16" s="1"/>
      <c r="G16" s="114"/>
      <c r="H16" s="97"/>
      <c r="I16" s="5"/>
      <c r="J16" s="5"/>
      <c r="X16" s="5"/>
      <c r="Y16" s="5"/>
      <c r="Z16" s="84"/>
      <c r="AA16" s="5"/>
      <c r="AB16" s="5"/>
      <c r="AC16" s="5"/>
      <c r="AD16" s="5"/>
      <c r="AE16" s="5"/>
      <c r="AF16" s="5"/>
    </row>
    <row r="17" spans="2:32" ht="14.25">
      <c r="B17" s="109">
        <f>$Y$10</f>
        <v>0</v>
      </c>
      <c r="G17" s="142">
        <f>AA10</f>
        <v>0</v>
      </c>
      <c r="H17" s="100">
        <f>AB10</f>
        <v>0</v>
      </c>
      <c r="I17" s="99">
        <f>AC10</f>
        <v>0</v>
      </c>
      <c r="J17" s="142">
        <f>$AF$10</f>
        <v>0</v>
      </c>
      <c r="X17" s="5"/>
      <c r="Y17" s="5"/>
      <c r="Z17" s="84"/>
      <c r="AA17" s="5"/>
      <c r="AB17" s="5"/>
      <c r="AC17" s="5"/>
      <c r="AD17" s="5"/>
      <c r="AE17" s="5"/>
      <c r="AF17" s="5"/>
    </row>
    <row r="18" spans="2:32" ht="12">
      <c r="B18" s="104"/>
      <c r="X18" s="5"/>
      <c r="Y18" s="5"/>
      <c r="Z18" s="5"/>
      <c r="AA18" s="5"/>
      <c r="AB18" s="5"/>
      <c r="AC18" s="5"/>
      <c r="AD18" s="5"/>
      <c r="AE18" s="5"/>
      <c r="AF18" s="5"/>
    </row>
    <row r="19" spans="24:32" ht="12">
      <c r="X19" s="5"/>
      <c r="Y19" s="5"/>
      <c r="Z19" s="5"/>
      <c r="AA19" s="5"/>
      <c r="AB19" s="5"/>
      <c r="AC19" s="5"/>
      <c r="AD19" s="5"/>
      <c r="AE19" s="5"/>
      <c r="AF19" s="5"/>
    </row>
  </sheetData>
  <mergeCells count="2">
    <mergeCell ref="AB2:AC2"/>
    <mergeCell ref="AD2:AE2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W1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.25390625" style="0" customWidth="1"/>
    <col min="2" max="2" width="13.25390625" style="0" customWidth="1"/>
    <col min="7" max="7" width="8.125" style="0" customWidth="1"/>
    <col min="8" max="11" width="7.25390625" style="0" customWidth="1"/>
    <col min="12" max="14" width="13.25390625" style="0" customWidth="1"/>
    <col min="16" max="16" width="18.375" style="0" customWidth="1"/>
    <col min="17" max="17" width="7.00390625" style="0" customWidth="1"/>
  </cols>
  <sheetData>
    <row r="1" spans="3:20" ht="15">
      <c r="C1" s="2" t="s">
        <v>68</v>
      </c>
      <c r="G1" s="158"/>
      <c r="H1" s="159" t="s">
        <v>43</v>
      </c>
      <c r="I1" s="158"/>
      <c r="J1" s="158"/>
      <c r="Q1" s="5" t="s">
        <v>40</v>
      </c>
      <c r="R1" s="5"/>
      <c r="S1" s="5"/>
      <c r="T1" s="5" t="s">
        <v>41</v>
      </c>
    </row>
    <row r="2" spans="7:23" ht="12.75">
      <c r="G2" s="160" t="s">
        <v>38</v>
      </c>
      <c r="H2" s="160" t="s">
        <v>51</v>
      </c>
      <c r="I2" s="161" t="s">
        <v>52</v>
      </c>
      <c r="J2" s="160" t="s">
        <v>53</v>
      </c>
      <c r="P2" s="151"/>
      <c r="Q2" s="151"/>
      <c r="R2" s="151"/>
      <c r="S2" s="207" t="s">
        <v>60</v>
      </c>
      <c r="T2" s="207"/>
      <c r="U2" s="207"/>
      <c r="V2" s="207"/>
      <c r="W2" s="83"/>
    </row>
    <row r="3" spans="1:23" ht="12.75">
      <c r="A3" s="5"/>
      <c r="B3" s="166" t="str">
        <f>$P$4</f>
        <v>male</v>
      </c>
      <c r="C3" s="5"/>
      <c r="D3" s="5"/>
      <c r="G3" s="162">
        <f aca="true" t="shared" si="0" ref="G3:G16">R4</f>
        <v>4.625</v>
      </c>
      <c r="H3" s="162">
        <f aca="true" t="shared" si="1" ref="H3:H16">S4</f>
        <v>1.7722022839518723</v>
      </c>
      <c r="I3" s="162">
        <f aca="true" t="shared" si="2" ref="I3:I16">T4</f>
        <v>12.070080934722974</v>
      </c>
      <c r="J3" s="9">
        <f aca="true" t="shared" si="3" ref="J3:J16">W4</f>
        <v>0</v>
      </c>
      <c r="P3" s="154" t="s">
        <v>11</v>
      </c>
      <c r="Q3" s="152" t="s">
        <v>61</v>
      </c>
      <c r="R3" s="152" t="s">
        <v>62</v>
      </c>
      <c r="S3" s="152" t="s">
        <v>63</v>
      </c>
      <c r="T3" s="152" t="s">
        <v>64</v>
      </c>
      <c r="U3" s="151" t="s">
        <v>65</v>
      </c>
      <c r="V3" s="151" t="s">
        <v>66</v>
      </c>
      <c r="W3" s="152" t="s">
        <v>67</v>
      </c>
    </row>
    <row r="4" spans="1:23" ht="12.75">
      <c r="A4" s="5"/>
      <c r="B4" s="166">
        <f>$P$5</f>
        <v>0</v>
      </c>
      <c r="C4" s="5"/>
      <c r="D4" s="5"/>
      <c r="G4" s="162">
        <f t="shared" si="0"/>
        <v>0</v>
      </c>
      <c r="H4" s="162">
        <f t="shared" si="1"/>
        <v>0</v>
      </c>
      <c r="I4" s="162">
        <f t="shared" si="2"/>
        <v>0</v>
      </c>
      <c r="J4" s="9">
        <f t="shared" si="3"/>
        <v>0</v>
      </c>
      <c r="P4" s="155" t="str">
        <f>'オッズ・リスク計算'!A47</f>
        <v>male</v>
      </c>
      <c r="Q4" s="152">
        <v>14</v>
      </c>
      <c r="R4" s="153">
        <f>'オッズ・リスク計算'!B47</f>
        <v>4.625</v>
      </c>
      <c r="S4" s="153">
        <f>'オッズ・リスク計算'!C47</f>
        <v>1.7722022839518723</v>
      </c>
      <c r="T4" s="153">
        <f>'オッズ・リスク計算'!D47</f>
        <v>12.070080934722974</v>
      </c>
      <c r="U4" s="153">
        <f aca="true" t="shared" si="4" ref="U4:U17">R4-S4</f>
        <v>2.8527977160481277</v>
      </c>
      <c r="V4" s="153">
        <f aca="true" t="shared" si="5" ref="V4:V17">T4-R4</f>
        <v>7.445080934722974</v>
      </c>
      <c r="W4" s="106">
        <f>'オッズ・リスク計算'!J36</f>
        <v>0</v>
      </c>
    </row>
    <row r="5" spans="1:23" ht="12.75">
      <c r="A5" s="97"/>
      <c r="B5" s="166">
        <f>$P$6</f>
        <v>0</v>
      </c>
      <c r="C5" s="98"/>
      <c r="D5" s="5"/>
      <c r="G5" s="162">
        <f t="shared" si="0"/>
        <v>0</v>
      </c>
      <c r="H5" s="162">
        <f t="shared" si="1"/>
        <v>0</v>
      </c>
      <c r="I5" s="162">
        <f t="shared" si="2"/>
        <v>0</v>
      </c>
      <c r="J5" s="9">
        <f t="shared" si="3"/>
        <v>0</v>
      </c>
      <c r="P5" s="155">
        <f>'オッズ・リスク計算'!F37</f>
        <v>0</v>
      </c>
      <c r="Q5" s="152">
        <v>13</v>
      </c>
      <c r="R5" s="153">
        <f>'オッズ・リスク計算'!G37</f>
        <v>0</v>
      </c>
      <c r="S5" s="153">
        <f>'オッズ・リスク計算'!H37</f>
        <v>0</v>
      </c>
      <c r="T5" s="153">
        <f>'オッズ・リスク計算'!I37</f>
        <v>0</v>
      </c>
      <c r="U5" s="153">
        <f t="shared" si="4"/>
        <v>0</v>
      </c>
      <c r="V5" s="153">
        <f t="shared" si="5"/>
        <v>0</v>
      </c>
      <c r="W5" s="106">
        <f>'オッズ・リスク計算'!J37</f>
        <v>0</v>
      </c>
    </row>
    <row r="6" spans="1:23" ht="12.75">
      <c r="A6" s="5"/>
      <c r="B6" s="166">
        <f>$P$7</f>
        <v>0</v>
      </c>
      <c r="C6" s="5"/>
      <c r="D6" s="5"/>
      <c r="G6" s="162">
        <f t="shared" si="0"/>
        <v>0</v>
      </c>
      <c r="H6" s="162">
        <f t="shared" si="1"/>
        <v>0</v>
      </c>
      <c r="I6" s="162">
        <f t="shared" si="2"/>
        <v>0</v>
      </c>
      <c r="J6" s="9">
        <f t="shared" si="3"/>
        <v>0</v>
      </c>
      <c r="P6" s="155">
        <f>'オッズ・リスク計算'!F38</f>
        <v>0</v>
      </c>
      <c r="Q6" s="152">
        <v>12</v>
      </c>
      <c r="R6" s="153">
        <f>'オッズ・リスク計算'!G38</f>
        <v>0</v>
      </c>
      <c r="S6" s="153">
        <f>'オッズ・リスク計算'!H38</f>
        <v>0</v>
      </c>
      <c r="T6" s="153">
        <f>'オッズ・リスク計算'!I38</f>
        <v>0</v>
      </c>
      <c r="U6" s="153">
        <f t="shared" si="4"/>
        <v>0</v>
      </c>
      <c r="V6" s="153">
        <f t="shared" si="5"/>
        <v>0</v>
      </c>
      <c r="W6" s="106">
        <f>'オッズ・リスク計算'!J38</f>
        <v>0</v>
      </c>
    </row>
    <row r="7" spans="1:23" ht="12.75">
      <c r="A7" s="5"/>
      <c r="B7" s="167">
        <f>$P$8</f>
        <v>0</v>
      </c>
      <c r="C7" s="5"/>
      <c r="D7" s="5"/>
      <c r="G7" s="162">
        <f t="shared" si="0"/>
        <v>0</v>
      </c>
      <c r="H7" s="162">
        <f t="shared" si="1"/>
        <v>0</v>
      </c>
      <c r="I7" s="162">
        <f t="shared" si="2"/>
        <v>0</v>
      </c>
      <c r="J7" s="9">
        <f t="shared" si="3"/>
        <v>0</v>
      </c>
      <c r="P7" s="155">
        <f>'オッズ・リスク計算'!F39</f>
        <v>0</v>
      </c>
      <c r="Q7" s="152">
        <v>11</v>
      </c>
      <c r="R7" s="153">
        <f>'オッズ・リスク計算'!G39</f>
        <v>0</v>
      </c>
      <c r="S7" s="153">
        <f>'オッズ・リスク計算'!H39</f>
        <v>0</v>
      </c>
      <c r="T7" s="153">
        <f>'オッズ・リスク計算'!I39</f>
        <v>0</v>
      </c>
      <c r="U7" s="153">
        <f t="shared" si="4"/>
        <v>0</v>
      </c>
      <c r="V7" s="153">
        <f t="shared" si="5"/>
        <v>0</v>
      </c>
      <c r="W7" s="106">
        <f>'オッズ・リスク計算'!J39</f>
        <v>0</v>
      </c>
    </row>
    <row r="8" spans="1:23" ht="12.75">
      <c r="A8" s="5"/>
      <c r="B8" s="167">
        <f>$P$9</f>
        <v>0</v>
      </c>
      <c r="C8" s="5"/>
      <c r="D8" s="5"/>
      <c r="G8" s="162">
        <f t="shared" si="0"/>
        <v>0</v>
      </c>
      <c r="H8" s="162">
        <f t="shared" si="1"/>
        <v>0</v>
      </c>
      <c r="I8" s="162">
        <f t="shared" si="2"/>
        <v>0</v>
      </c>
      <c r="J8" s="9">
        <f t="shared" si="3"/>
        <v>0</v>
      </c>
      <c r="P8" s="155">
        <f>'オッズ・リスク計算'!F40</f>
        <v>0</v>
      </c>
      <c r="Q8" s="152">
        <v>10</v>
      </c>
      <c r="R8" s="153">
        <f>'オッズ・リスク計算'!G40</f>
        <v>0</v>
      </c>
      <c r="S8" s="153">
        <f>'オッズ・リスク計算'!H40</f>
        <v>0</v>
      </c>
      <c r="T8" s="153">
        <f>'オッズ・リスク計算'!I40</f>
        <v>0</v>
      </c>
      <c r="U8" s="153">
        <f t="shared" si="4"/>
        <v>0</v>
      </c>
      <c r="V8" s="153">
        <f t="shared" si="5"/>
        <v>0</v>
      </c>
      <c r="W8" s="106">
        <f>'オッズ・リスク計算'!J40</f>
        <v>0</v>
      </c>
    </row>
    <row r="9" spans="1:23" ht="12.75">
      <c r="A9" s="5"/>
      <c r="B9" s="167">
        <f>$P$10</f>
        <v>0</v>
      </c>
      <c r="C9" s="5"/>
      <c r="D9" s="5"/>
      <c r="G9" s="162">
        <f t="shared" si="0"/>
        <v>0</v>
      </c>
      <c r="H9" s="162">
        <f t="shared" si="1"/>
        <v>0</v>
      </c>
      <c r="I9" s="162">
        <f t="shared" si="2"/>
        <v>0</v>
      </c>
      <c r="J9" s="9">
        <f t="shared" si="3"/>
        <v>0</v>
      </c>
      <c r="P9" s="155">
        <f>'オッズ・リスク計算'!F41</f>
        <v>0</v>
      </c>
      <c r="Q9" s="152">
        <v>9</v>
      </c>
      <c r="R9" s="153">
        <f>'オッズ・リスク計算'!G41</f>
        <v>0</v>
      </c>
      <c r="S9" s="153">
        <f>'オッズ・リスク計算'!H41</f>
        <v>0</v>
      </c>
      <c r="T9" s="153">
        <f>'オッズ・リスク計算'!I41</f>
        <v>0</v>
      </c>
      <c r="U9" s="153">
        <f t="shared" si="4"/>
        <v>0</v>
      </c>
      <c r="V9" s="153">
        <f t="shared" si="5"/>
        <v>0</v>
      </c>
      <c r="W9" s="106">
        <f>'オッズ・リスク計算'!J41</f>
        <v>0</v>
      </c>
    </row>
    <row r="10" spans="1:23" ht="12.75">
      <c r="A10" s="5"/>
      <c r="B10" s="167">
        <f>$P$11</f>
        <v>0</v>
      </c>
      <c r="C10" s="5"/>
      <c r="D10" s="5"/>
      <c r="G10" s="162">
        <f t="shared" si="0"/>
        <v>0</v>
      </c>
      <c r="H10" s="162">
        <f t="shared" si="1"/>
        <v>0</v>
      </c>
      <c r="I10" s="162">
        <f t="shared" si="2"/>
        <v>0</v>
      </c>
      <c r="J10" s="9">
        <f t="shared" si="3"/>
        <v>0</v>
      </c>
      <c r="P10" s="155">
        <f>'オッズ・リスク計算'!F42</f>
        <v>0</v>
      </c>
      <c r="Q10" s="152">
        <v>8</v>
      </c>
      <c r="R10" s="153">
        <f>'オッズ・リスク計算'!G42</f>
        <v>0</v>
      </c>
      <c r="S10" s="153">
        <f>'オッズ・リスク計算'!H42</f>
        <v>0</v>
      </c>
      <c r="T10" s="153">
        <f>'オッズ・リスク計算'!I42</f>
        <v>0</v>
      </c>
      <c r="U10" s="153">
        <f t="shared" si="4"/>
        <v>0</v>
      </c>
      <c r="V10" s="153">
        <f t="shared" si="5"/>
        <v>0</v>
      </c>
      <c r="W10" s="106">
        <f>'オッズ・リスク計算'!J42</f>
        <v>0</v>
      </c>
    </row>
    <row r="11" spans="1:23" ht="12.75">
      <c r="A11" s="5"/>
      <c r="B11" s="167">
        <f>$P$12</f>
        <v>0</v>
      </c>
      <c r="C11" s="5"/>
      <c r="D11" s="5"/>
      <c r="G11" s="162">
        <f t="shared" si="0"/>
        <v>0</v>
      </c>
      <c r="H11" s="162">
        <f t="shared" si="1"/>
        <v>0</v>
      </c>
      <c r="I11" s="162">
        <f t="shared" si="2"/>
        <v>0</v>
      </c>
      <c r="J11" s="9">
        <f t="shared" si="3"/>
        <v>0</v>
      </c>
      <c r="P11" s="155">
        <f>'オッズ・リスク計算'!F43</f>
        <v>0</v>
      </c>
      <c r="Q11" s="152">
        <v>7</v>
      </c>
      <c r="R11" s="153">
        <f>'オッズ・リスク計算'!G43</f>
        <v>0</v>
      </c>
      <c r="S11" s="153">
        <f>'オッズ・リスク計算'!H43</f>
        <v>0</v>
      </c>
      <c r="T11" s="153">
        <f>'オッズ・リスク計算'!I43</f>
        <v>0</v>
      </c>
      <c r="U11" s="153">
        <f t="shared" si="4"/>
        <v>0</v>
      </c>
      <c r="V11" s="153">
        <f t="shared" si="5"/>
        <v>0</v>
      </c>
      <c r="W11" s="106">
        <f>'オッズ・リスク計算'!J43</f>
        <v>0</v>
      </c>
    </row>
    <row r="12" spans="1:23" ht="12.75">
      <c r="A12" s="5"/>
      <c r="B12" s="167">
        <f>$P$13</f>
        <v>0</v>
      </c>
      <c r="C12" s="5"/>
      <c r="D12" s="5"/>
      <c r="G12" s="162">
        <f t="shared" si="0"/>
        <v>0</v>
      </c>
      <c r="H12" s="162">
        <f t="shared" si="1"/>
        <v>0</v>
      </c>
      <c r="I12" s="162">
        <f t="shared" si="2"/>
        <v>0</v>
      </c>
      <c r="J12" s="9">
        <f t="shared" si="3"/>
        <v>0</v>
      </c>
      <c r="P12" s="155">
        <f>'オッズ・リスク計算'!F44</f>
        <v>0</v>
      </c>
      <c r="Q12" s="152">
        <v>6</v>
      </c>
      <c r="R12" s="153">
        <f>'オッズ・リスク計算'!G44</f>
        <v>0</v>
      </c>
      <c r="S12" s="153">
        <f>'オッズ・リスク計算'!H44</f>
        <v>0</v>
      </c>
      <c r="T12" s="153">
        <f>'オッズ・リスク計算'!I44</f>
        <v>0</v>
      </c>
      <c r="U12" s="153">
        <f t="shared" si="4"/>
        <v>0</v>
      </c>
      <c r="V12" s="153">
        <f t="shared" si="5"/>
        <v>0</v>
      </c>
      <c r="W12" s="106">
        <f>'オッズ・リスク計算'!J44</f>
        <v>0</v>
      </c>
    </row>
    <row r="13" spans="2:23" ht="12.75">
      <c r="B13" s="167">
        <f>$P$14</f>
        <v>0</v>
      </c>
      <c r="G13" s="162">
        <f t="shared" si="0"/>
        <v>0</v>
      </c>
      <c r="H13" s="162">
        <f t="shared" si="1"/>
        <v>0</v>
      </c>
      <c r="I13" s="162">
        <f t="shared" si="2"/>
        <v>0</v>
      </c>
      <c r="J13" s="9">
        <f t="shared" si="3"/>
        <v>0</v>
      </c>
      <c r="P13" s="155">
        <f>'オッズ・リスク計算'!F45</f>
        <v>0</v>
      </c>
      <c r="Q13" s="152">
        <v>5</v>
      </c>
      <c r="R13" s="153">
        <f>'オッズ・リスク計算'!G45</f>
        <v>0</v>
      </c>
      <c r="S13" s="153">
        <f>'オッズ・リスク計算'!H45</f>
        <v>0</v>
      </c>
      <c r="T13" s="153">
        <f>'オッズ・リスク計算'!I45</f>
        <v>0</v>
      </c>
      <c r="U13" s="153">
        <f t="shared" si="4"/>
        <v>0</v>
      </c>
      <c r="V13" s="153">
        <f t="shared" si="5"/>
        <v>0</v>
      </c>
      <c r="W13" s="106">
        <f>'オッズ・リスク計算'!J45</f>
        <v>0</v>
      </c>
    </row>
    <row r="14" spans="2:23" ht="12.75">
      <c r="B14" s="167">
        <f>$P$15</f>
        <v>0</v>
      </c>
      <c r="G14" s="162">
        <f t="shared" si="0"/>
        <v>0</v>
      </c>
      <c r="H14" s="162">
        <f t="shared" si="1"/>
        <v>0</v>
      </c>
      <c r="I14" s="162">
        <f t="shared" si="2"/>
        <v>0</v>
      </c>
      <c r="J14" s="9">
        <f t="shared" si="3"/>
        <v>0</v>
      </c>
      <c r="P14" s="155">
        <f>'オッズ・リスク計算'!F46</f>
        <v>0</v>
      </c>
      <c r="Q14" s="152">
        <v>4</v>
      </c>
      <c r="R14" s="153">
        <f>'オッズ・リスク計算'!G46</f>
        <v>0</v>
      </c>
      <c r="S14" s="153">
        <f>'オッズ・リスク計算'!H46</f>
        <v>0</v>
      </c>
      <c r="T14" s="153">
        <f>'オッズ・リスク計算'!I46</f>
        <v>0</v>
      </c>
      <c r="U14" s="153">
        <f t="shared" si="4"/>
        <v>0</v>
      </c>
      <c r="V14" s="153">
        <f t="shared" si="5"/>
        <v>0</v>
      </c>
      <c r="W14" s="106">
        <f>'オッズ・リスク計算'!J46</f>
        <v>0</v>
      </c>
    </row>
    <row r="15" spans="2:23" ht="12.75">
      <c r="B15" s="167">
        <f>$P$16</f>
        <v>0</v>
      </c>
      <c r="G15" s="163">
        <f t="shared" si="0"/>
        <v>0</v>
      </c>
      <c r="H15" s="163">
        <f t="shared" si="1"/>
        <v>0</v>
      </c>
      <c r="I15" s="163">
        <f t="shared" si="2"/>
        <v>0</v>
      </c>
      <c r="J15" s="107">
        <f t="shared" si="3"/>
        <v>0</v>
      </c>
      <c r="P15" s="155">
        <f>'オッズ・リスク計算'!F47</f>
        <v>0</v>
      </c>
      <c r="Q15" s="152">
        <v>3</v>
      </c>
      <c r="R15" s="153">
        <f>'オッズ・リスク計算'!G47</f>
        <v>0</v>
      </c>
      <c r="S15" s="153">
        <f>'オッズ・リスク計算'!H47</f>
        <v>0</v>
      </c>
      <c r="T15" s="153">
        <f>'オッズ・リスク計算'!I47</f>
        <v>0</v>
      </c>
      <c r="U15" s="153">
        <f t="shared" si="4"/>
        <v>0</v>
      </c>
      <c r="V15" s="153">
        <f t="shared" si="5"/>
        <v>0</v>
      </c>
      <c r="W15" s="106">
        <f>'オッズ・リスク計算'!J47</f>
        <v>0</v>
      </c>
    </row>
    <row r="16" spans="2:23" ht="12.75">
      <c r="B16" s="167">
        <f>$P$17</f>
        <v>0</v>
      </c>
      <c r="G16" s="164">
        <f t="shared" si="0"/>
        <v>0</v>
      </c>
      <c r="H16" s="164">
        <f t="shared" si="1"/>
        <v>0</v>
      </c>
      <c r="I16" s="164">
        <f t="shared" si="2"/>
        <v>0</v>
      </c>
      <c r="J16" s="165">
        <f t="shared" si="3"/>
        <v>0</v>
      </c>
      <c r="P16" s="156">
        <f>'オッズ・リスク計算'!F48</f>
        <v>0</v>
      </c>
      <c r="Q16" s="152">
        <v>2</v>
      </c>
      <c r="R16" s="153">
        <f>'オッズ・リスク計算'!G48</f>
        <v>0</v>
      </c>
      <c r="S16" s="153">
        <f>'オッズ・リスク計算'!H48</f>
        <v>0</v>
      </c>
      <c r="T16" s="153">
        <f>'オッズ・リスク計算'!I48</f>
        <v>0</v>
      </c>
      <c r="U16" s="153">
        <f t="shared" si="4"/>
        <v>0</v>
      </c>
      <c r="V16" s="153">
        <f t="shared" si="5"/>
        <v>0</v>
      </c>
      <c r="W16" s="106">
        <f>'オッズ・リスク計算'!J48</f>
        <v>0</v>
      </c>
    </row>
    <row r="17" spans="16:23" ht="12.75">
      <c r="P17" s="156">
        <f>'オッズ・リスク計算'!F49</f>
        <v>0</v>
      </c>
      <c r="Q17" s="152">
        <v>1</v>
      </c>
      <c r="R17" s="153">
        <f>'オッズ・リスク計算'!G49</f>
        <v>0</v>
      </c>
      <c r="S17" s="153">
        <f>'オッズ・リスク計算'!H49</f>
        <v>0</v>
      </c>
      <c r="T17" s="153">
        <f>'オッズ・リスク計算'!I49</f>
        <v>0</v>
      </c>
      <c r="U17" s="153">
        <f t="shared" si="4"/>
        <v>0</v>
      </c>
      <c r="V17" s="153">
        <f t="shared" si="5"/>
        <v>0</v>
      </c>
      <c r="W17" s="106">
        <f>'オッズ・リスク計算'!J49</f>
        <v>0</v>
      </c>
    </row>
    <row r="18" spans="16:22" ht="12">
      <c r="P18" s="5"/>
      <c r="Q18" s="5"/>
      <c r="R18" s="5"/>
      <c r="S18" s="5"/>
      <c r="T18" s="5"/>
      <c r="U18" s="5"/>
      <c r="V18" s="5"/>
    </row>
    <row r="19" spans="16:22" ht="12">
      <c r="P19" s="5"/>
      <c r="Q19" s="5"/>
      <c r="R19" s="5"/>
      <c r="S19" s="5"/>
      <c r="T19" s="5"/>
      <c r="U19" s="5"/>
      <c r="V19" s="5"/>
    </row>
  </sheetData>
  <mergeCells count="2">
    <mergeCell ref="S2:T2"/>
    <mergeCell ref="U2:V2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AOKI Shigenobu</dc:creator>
  <cp:keywords/>
  <dc:description/>
  <cp:lastModifiedBy>医薬品情報管理室</cp:lastModifiedBy>
  <dcterms:created xsi:type="dcterms:W3CDTF">2003-03-12T06:42:08Z</dcterms:created>
  <dcterms:modified xsi:type="dcterms:W3CDTF">2009-06-08T12:01:54Z</dcterms:modified>
  <cp:category/>
  <cp:version/>
  <cp:contentType/>
  <cp:contentStatus/>
</cp:coreProperties>
</file>